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f8019001\流山市役所\04健康福祉部\介護支援課\令和３年度\共通(Ｒ3)\07 施設整備\09  R３\02 R3年度　特養公募\03 公募起案\公募様式（作成中）\"/>
    </mc:Choice>
  </mc:AlternateContent>
  <bookViews>
    <workbookView xWindow="0" yWindow="0" windowWidth="20490" windowHeight="7770"/>
  </bookViews>
  <sheets>
    <sheet name="特養算出根拠" sheetId="1" r:id="rId1"/>
    <sheet name="特養算出根拠（例）" sheetId="2" r:id="rId2"/>
  </sheets>
  <definedNames>
    <definedName name="_xlnm.Print_Area" localSheetId="0">特養算出根拠!$A$1:$G$62</definedName>
    <definedName name="_xlnm.Print_Area" localSheetId="1">'特養算出根拠（例）'!$A$1:$G$62</definedName>
  </definedNames>
  <calcPr calcId="162913"/>
</workbook>
</file>

<file path=xl/calcChain.xml><?xml version="1.0" encoding="utf-8"?>
<calcChain xmlns="http://schemas.openxmlformats.org/spreadsheetml/2006/main">
  <c r="E52" i="2" l="1"/>
  <c r="E53" i="2" s="1"/>
  <c r="E54" i="2" s="1"/>
  <c r="E55" i="2" s="1"/>
  <c r="C51" i="2"/>
  <c r="D46" i="2"/>
  <c r="F38" i="2"/>
  <c r="E38" i="2"/>
  <c r="E46" i="2" s="1"/>
  <c r="E34" i="2"/>
  <c r="F21" i="2"/>
  <c r="E20" i="2"/>
  <c r="D20" i="2"/>
  <c r="G20" i="2"/>
  <c r="E19" i="2"/>
  <c r="D19" i="2"/>
  <c r="G19" i="2" s="1"/>
  <c r="E18" i="2"/>
  <c r="D18" i="2"/>
  <c r="G18" i="2" s="1"/>
  <c r="E17" i="2"/>
  <c r="D17" i="2"/>
  <c r="G17" i="2" s="1"/>
  <c r="E16" i="2"/>
  <c r="D16" i="2"/>
  <c r="G16" i="2"/>
  <c r="G11" i="2"/>
  <c r="E52" i="1"/>
  <c r="E53" i="1" s="1"/>
  <c r="E54" i="1" s="1"/>
  <c r="E55" i="1" s="1"/>
  <c r="C51" i="1"/>
  <c r="D46" i="1"/>
  <c r="E38" i="1"/>
  <c r="F38" i="1" s="1"/>
  <c r="E34" i="1"/>
  <c r="F21" i="1"/>
  <c r="E20" i="1"/>
  <c r="D20" i="1"/>
  <c r="G20" i="1" s="1"/>
  <c r="E19" i="1"/>
  <c r="G19" i="1" s="1"/>
  <c r="D19" i="1"/>
  <c r="E18" i="1"/>
  <c r="D18" i="1"/>
  <c r="G18" i="1" s="1"/>
  <c r="E17" i="1"/>
  <c r="D17" i="1"/>
  <c r="G17" i="1" s="1"/>
  <c r="E16" i="1"/>
  <c r="G16" i="1" s="1"/>
  <c r="D16" i="1"/>
  <c r="E15" i="1"/>
  <c r="D15" i="1"/>
  <c r="G15" i="1" s="1"/>
  <c r="E14" i="1"/>
  <c r="D14" i="1"/>
  <c r="G11" i="1"/>
  <c r="G14" i="1"/>
  <c r="G21" i="1" l="1"/>
  <c r="G21" i="2"/>
  <c r="F46" i="2"/>
  <c r="E42" i="2"/>
  <c r="E46" i="1"/>
  <c r="D60" i="2" l="1"/>
  <c r="E60" i="2" s="1"/>
  <c r="F60" i="2" s="1"/>
  <c r="G60" i="2" s="1"/>
  <c r="C59" i="2"/>
  <c r="D59" i="2"/>
  <c r="B51" i="2"/>
  <c r="C60" i="2"/>
  <c r="G10" i="2"/>
  <c r="C61" i="2"/>
  <c r="F61" i="2"/>
  <c r="E61" i="2"/>
  <c r="G61" i="2"/>
  <c r="D61" i="2"/>
  <c r="F46" i="1"/>
  <c r="E42" i="1"/>
  <c r="C59" i="1"/>
  <c r="B51" i="1"/>
  <c r="D59" i="1"/>
  <c r="D60" i="1"/>
  <c r="E60" i="1" s="1"/>
  <c r="F60" i="1" s="1"/>
  <c r="G60" i="1" s="1"/>
  <c r="C60" i="1"/>
  <c r="G10" i="1"/>
  <c r="G61" i="1" l="1"/>
  <c r="E61" i="1"/>
  <c r="F61" i="1"/>
  <c r="C61" i="1"/>
  <c r="D61" i="1"/>
  <c r="E59" i="1"/>
  <c r="D62" i="1"/>
  <c r="B52" i="2"/>
  <c r="D51" i="2"/>
  <c r="G51" i="2" s="1"/>
  <c r="D51" i="1"/>
  <c r="G51" i="1" s="1"/>
  <c r="B52" i="1"/>
  <c r="E59" i="2"/>
  <c r="D62" i="2"/>
  <c r="C62" i="2"/>
  <c r="C62" i="1"/>
  <c r="D52" i="2" l="1"/>
  <c r="G52" i="2" s="1"/>
  <c r="B53" i="2"/>
  <c r="D52" i="1"/>
  <c r="G52" i="1" s="1"/>
  <c r="B53" i="1"/>
  <c r="E62" i="2"/>
  <c r="F59" i="2"/>
  <c r="F59" i="1"/>
  <c r="E62" i="1"/>
  <c r="D53" i="1" l="1"/>
  <c r="G53" i="1" s="1"/>
  <c r="B54" i="1"/>
  <c r="F62" i="1"/>
  <c r="G59" i="1"/>
  <c r="G62" i="1" s="1"/>
  <c r="G59" i="2"/>
  <c r="G62" i="2" s="1"/>
  <c r="F62" i="2"/>
  <c r="D53" i="2"/>
  <c r="G53" i="2" s="1"/>
  <c r="B54" i="2"/>
  <c r="D54" i="2" l="1"/>
  <c r="G54" i="2" s="1"/>
  <c r="B55" i="2"/>
  <c r="D55" i="2" s="1"/>
  <c r="G55" i="2" s="1"/>
  <c r="D54" i="1"/>
  <c r="G54" i="1" s="1"/>
  <c r="B55" i="1"/>
  <c r="D55" i="1" s="1"/>
  <c r="G55" i="1" s="1"/>
</calcChain>
</file>

<file path=xl/sharedStrings.xml><?xml version="1.0" encoding="utf-8"?>
<sst xmlns="http://schemas.openxmlformats.org/spreadsheetml/2006/main" count="145" uniqueCount="64">
  <si>
    <t>法人名：</t>
    <rPh sb="0" eb="2">
      <t>ホウジン</t>
    </rPh>
    <rPh sb="2" eb="3">
      <t>メイ</t>
    </rPh>
    <phoneticPr fontId="2"/>
  </si>
  <si>
    <t>１．介護サービス等の種類</t>
    <rPh sb="2" eb="4">
      <t>カイゴ</t>
    </rPh>
    <rPh sb="8" eb="9">
      <t>トウ</t>
    </rPh>
    <rPh sb="10" eb="12">
      <t>シュルイ</t>
    </rPh>
    <phoneticPr fontId="2"/>
  </si>
  <si>
    <t>施設名：</t>
    <rPh sb="0" eb="2">
      <t>シセツ</t>
    </rPh>
    <rPh sb="2" eb="3">
      <t>メイ</t>
    </rPh>
    <phoneticPr fontId="2"/>
  </si>
  <si>
    <t>所在地：</t>
    <rPh sb="0" eb="3">
      <t>ショザイチ</t>
    </rPh>
    <phoneticPr fontId="2"/>
  </si>
  <si>
    <t>２．収入額の積算内訳</t>
    <rPh sb="2" eb="5">
      <t>シュウニュウガク</t>
    </rPh>
    <rPh sb="6" eb="8">
      <t>セキサン</t>
    </rPh>
    <rPh sb="8" eb="10">
      <t>ウチワケ</t>
    </rPh>
    <phoneticPr fontId="2"/>
  </si>
  <si>
    <t>（１）地域区分等</t>
    <rPh sb="3" eb="5">
      <t>チイキ</t>
    </rPh>
    <rPh sb="5" eb="7">
      <t>クブン</t>
    </rPh>
    <rPh sb="7" eb="8">
      <t>トウ</t>
    </rPh>
    <phoneticPr fontId="2"/>
  </si>
  <si>
    <t>地域区分</t>
    <rPh sb="0" eb="2">
      <t>チイキ</t>
    </rPh>
    <rPh sb="2" eb="4">
      <t>クブン</t>
    </rPh>
    <phoneticPr fontId="2"/>
  </si>
  <si>
    <t>１人当たり月額自己負担総額</t>
    <rPh sb="1" eb="2">
      <t>ニン</t>
    </rPh>
    <rPh sb="2" eb="3">
      <t>ア</t>
    </rPh>
    <rPh sb="5" eb="7">
      <t>ゲツガク</t>
    </rPh>
    <rPh sb="7" eb="9">
      <t>ジコ</t>
    </rPh>
    <rPh sb="9" eb="11">
      <t>フタン</t>
    </rPh>
    <rPh sb="11" eb="13">
      <t>ソウガク</t>
    </rPh>
    <phoneticPr fontId="2"/>
  </si>
  <si>
    <t>地域倍率</t>
    <rPh sb="0" eb="2">
      <t>チイキ</t>
    </rPh>
    <rPh sb="2" eb="4">
      <t>バイリツ</t>
    </rPh>
    <phoneticPr fontId="2"/>
  </si>
  <si>
    <t>平均介護度</t>
    <rPh sb="0" eb="2">
      <t>ヘイキン</t>
    </rPh>
    <rPh sb="2" eb="4">
      <t>カイゴ</t>
    </rPh>
    <rPh sb="4" eb="5">
      <t>ド</t>
    </rPh>
    <phoneticPr fontId="2"/>
  </si>
  <si>
    <t>介護給付費
単位数(A)</t>
    <rPh sb="0" eb="2">
      <t>カイゴ</t>
    </rPh>
    <rPh sb="2" eb="4">
      <t>キュウフ</t>
    </rPh>
    <rPh sb="4" eb="5">
      <t>ヒ</t>
    </rPh>
    <rPh sb="6" eb="9">
      <t>タンイスウ</t>
    </rPh>
    <phoneticPr fontId="2"/>
  </si>
  <si>
    <t>加算単位数
(B)</t>
    <rPh sb="0" eb="2">
      <t>カサン</t>
    </rPh>
    <rPh sb="2" eb="5">
      <t>タンイスウ</t>
    </rPh>
    <phoneticPr fontId="2"/>
  </si>
  <si>
    <t>要介護度別
単位合計
(C=A+B)</t>
    <rPh sb="0" eb="1">
      <t>ヨウ</t>
    </rPh>
    <rPh sb="1" eb="3">
      <t>カイゴ</t>
    </rPh>
    <rPh sb="3" eb="4">
      <t>ド</t>
    </rPh>
    <rPh sb="4" eb="5">
      <t>ベツ</t>
    </rPh>
    <rPh sb="6" eb="8">
      <t>タンイ</t>
    </rPh>
    <rPh sb="8" eb="10">
      <t>ゴウケイ</t>
    </rPh>
    <phoneticPr fontId="2"/>
  </si>
  <si>
    <t>単価
（D）</t>
    <rPh sb="0" eb="2">
      <t>タンカ</t>
    </rPh>
    <phoneticPr fontId="2"/>
  </si>
  <si>
    <t>利用者の
構成割合(E)</t>
    <rPh sb="0" eb="3">
      <t>リヨウシャ</t>
    </rPh>
    <rPh sb="5" eb="7">
      <t>コウセイ</t>
    </rPh>
    <rPh sb="7" eb="9">
      <t>ワリアイ</t>
    </rPh>
    <phoneticPr fontId="2"/>
  </si>
  <si>
    <t>加重平均日額単価算出
（F＝Ｃ×D×E）</t>
    <rPh sb="0" eb="2">
      <t>カジュウ</t>
    </rPh>
    <rPh sb="2" eb="4">
      <t>ヘイキン</t>
    </rPh>
    <rPh sb="4" eb="6">
      <t>ニチガク</t>
    </rPh>
    <rPh sb="6" eb="8">
      <t>タンカ</t>
    </rPh>
    <rPh sb="8" eb="10">
      <t>サンシュツ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</si>
  <si>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</si>
  <si>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</si>
  <si>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</si>
  <si>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</si>
  <si>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</si>
  <si>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</si>
  <si>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</si>
  <si>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合計</t>
    <rPh sb="0" eb="2">
      <t>ゴウケイ</t>
    </rPh>
    <phoneticPr fontId="2"/>
  </si>
  <si>
    <t>単位加算</t>
    <rPh sb="0" eb="2">
      <t>タンイ</t>
    </rPh>
    <rPh sb="2" eb="4">
      <t>カサン</t>
    </rPh>
    <phoneticPr fontId="2"/>
  </si>
  <si>
    <t>加算項目</t>
    <rPh sb="0" eb="2">
      <t>カサン</t>
    </rPh>
    <rPh sb="2" eb="4">
      <t>コウモク</t>
    </rPh>
    <phoneticPr fontId="2"/>
  </si>
  <si>
    <t>単位数</t>
    <rPh sb="0" eb="3">
      <t>タンイスウ</t>
    </rPh>
    <phoneticPr fontId="2"/>
  </si>
  <si>
    <t>チェック欄</t>
    <rPh sb="4" eb="5">
      <t>ラン</t>
    </rPh>
    <phoneticPr fontId="2"/>
  </si>
  <si>
    <t>※加算を見込んだ場合はチェック欄に○印を記入すること</t>
    <rPh sb="1" eb="3">
      <t>カサン</t>
    </rPh>
    <rPh sb="4" eb="6">
      <t>ミコ</t>
    </rPh>
    <rPh sb="8" eb="10">
      <t>バアイ</t>
    </rPh>
    <rPh sb="15" eb="16">
      <t>ラン</t>
    </rPh>
    <rPh sb="18" eb="19">
      <t>シルシ</t>
    </rPh>
    <rPh sb="20" eb="22">
      <t>キニュウ</t>
    </rPh>
    <phoneticPr fontId="2"/>
  </si>
  <si>
    <t>（２）食費(日額）</t>
    <rPh sb="3" eb="5">
      <t>ショクヒ</t>
    </rPh>
    <rPh sb="6" eb="7">
      <t>ヒ</t>
    </rPh>
    <rPh sb="7" eb="8">
      <t>ガク</t>
    </rPh>
    <phoneticPr fontId="2"/>
  </si>
  <si>
    <t>1人当たり日額　G</t>
    <rPh sb="1" eb="2">
      <t>ニン</t>
    </rPh>
    <rPh sb="2" eb="3">
      <t>ア</t>
    </rPh>
    <rPh sb="5" eb="7">
      <t>ニチガク</t>
    </rPh>
    <phoneticPr fontId="2"/>
  </si>
  <si>
    <t>利 用 者 負 担 段 階 の 内 訳 　（単位：％）</t>
    <rPh sb="0" eb="1">
      <t>リ</t>
    </rPh>
    <rPh sb="2" eb="3">
      <t>ヨウ</t>
    </rPh>
    <rPh sb="4" eb="5">
      <t>シャ</t>
    </rPh>
    <rPh sb="6" eb="7">
      <t>フ</t>
    </rPh>
    <rPh sb="8" eb="9">
      <t>タン</t>
    </rPh>
    <rPh sb="10" eb="11">
      <t>ダン</t>
    </rPh>
    <rPh sb="12" eb="13">
      <t>カイ</t>
    </rPh>
    <rPh sb="16" eb="17">
      <t>ナイ</t>
    </rPh>
    <rPh sb="18" eb="19">
      <t>ヤク</t>
    </rPh>
    <rPh sb="22" eb="24">
      <t>タンイ</t>
    </rPh>
    <phoneticPr fontId="2"/>
  </si>
  <si>
    <t>利 用 者 負 担 区 分</t>
    <rPh sb="0" eb="1">
      <t>リ</t>
    </rPh>
    <rPh sb="2" eb="3">
      <t>ヨウ</t>
    </rPh>
    <rPh sb="4" eb="5">
      <t>シャ</t>
    </rPh>
    <rPh sb="6" eb="7">
      <t>フ</t>
    </rPh>
    <rPh sb="8" eb="9">
      <t>タン</t>
    </rPh>
    <rPh sb="10" eb="11">
      <t>ク</t>
    </rPh>
    <rPh sb="12" eb="13">
      <t>ブン</t>
    </rPh>
    <phoneticPr fontId="2"/>
  </si>
  <si>
    <t>第１～３段階</t>
    <rPh sb="0" eb="1">
      <t>ダイ</t>
    </rPh>
    <rPh sb="4" eb="6">
      <t>ダンカイ</t>
    </rPh>
    <phoneticPr fontId="2"/>
  </si>
  <si>
    <t>第４段階以上</t>
    <rPh sb="0" eb="1">
      <t>ダイ</t>
    </rPh>
    <rPh sb="2" eb="4">
      <t>ダンカイ</t>
    </rPh>
    <rPh sb="4" eb="6">
      <t>イジョウ</t>
    </rPh>
    <phoneticPr fontId="2"/>
  </si>
  <si>
    <t>合　計</t>
    <rPh sb="0" eb="1">
      <t>ゴウ</t>
    </rPh>
    <rPh sb="2" eb="3">
      <t>ケイ</t>
    </rPh>
    <phoneticPr fontId="2"/>
  </si>
  <si>
    <t>利用者 の 構成割合</t>
    <rPh sb="0" eb="1">
      <t>リ</t>
    </rPh>
    <rPh sb="1" eb="2">
      <t>ヨウ</t>
    </rPh>
    <rPh sb="2" eb="3">
      <t>シャ</t>
    </rPh>
    <rPh sb="6" eb="7">
      <t>カマエ</t>
    </rPh>
    <rPh sb="7" eb="8">
      <t>シゲル</t>
    </rPh>
    <rPh sb="8" eb="9">
      <t>ワリ</t>
    </rPh>
    <rPh sb="9" eb="10">
      <t>ゴウ</t>
    </rPh>
    <phoneticPr fontId="2"/>
  </si>
  <si>
    <t>月額</t>
    <rPh sb="0" eb="2">
      <t>ゲツガク</t>
    </rPh>
    <phoneticPr fontId="2"/>
  </si>
  <si>
    <t>（３）居住費</t>
    <rPh sb="3" eb="5">
      <t>キョジュウ</t>
    </rPh>
    <rPh sb="5" eb="6">
      <t>ヒ</t>
    </rPh>
    <phoneticPr fontId="2"/>
  </si>
  <si>
    <t>1人当たり日額　H</t>
    <rPh sb="1" eb="2">
      <t>ニン</t>
    </rPh>
    <rPh sb="2" eb="3">
      <t>ア</t>
    </rPh>
    <rPh sb="5" eb="7">
      <t>ニチガク</t>
    </rPh>
    <phoneticPr fontId="2"/>
  </si>
  <si>
    <t>（４）総収入</t>
    <rPh sb="3" eb="6">
      <t>ソウシュウニュウ</t>
    </rPh>
    <phoneticPr fontId="2"/>
  </si>
  <si>
    <t>初年度の
事業月数(g)</t>
    <rPh sb="0" eb="3">
      <t>ショネンド</t>
    </rPh>
    <rPh sb="5" eb="6">
      <t>コト</t>
    </rPh>
    <rPh sb="6" eb="7">
      <t>ギョウ</t>
    </rPh>
    <rPh sb="7" eb="8">
      <t>ツキ</t>
    </rPh>
    <rPh sb="8" eb="9">
      <t>スウ</t>
    </rPh>
    <phoneticPr fontId="2"/>
  </si>
  <si>
    <t>１人当たり
平均日額収入
(a) Ｆ+G+H</t>
    <rPh sb="1" eb="2">
      <t>ヒト</t>
    </rPh>
    <rPh sb="2" eb="3">
      <t>ア</t>
    </rPh>
    <rPh sb="6" eb="8">
      <t>ヘイキン</t>
    </rPh>
    <rPh sb="8" eb="10">
      <t>ニチガク</t>
    </rPh>
    <rPh sb="10" eb="12">
      <t>シュウニュウ</t>
    </rPh>
    <phoneticPr fontId="2"/>
  </si>
  <si>
    <t>事業日数
(b)</t>
    <rPh sb="0" eb="2">
      <t>ジギョウ</t>
    </rPh>
    <rPh sb="2" eb="4">
      <t>ニッスウ</t>
    </rPh>
    <phoneticPr fontId="2"/>
  </si>
  <si>
    <t>１人当たり
年間平均収入
(c)=a×b</t>
    <rPh sb="1" eb="2">
      <t>ヒト</t>
    </rPh>
    <rPh sb="2" eb="3">
      <t>ア</t>
    </rPh>
    <rPh sb="6" eb="8">
      <t>ネンカン</t>
    </rPh>
    <rPh sb="8" eb="10">
      <t>ヘイキン</t>
    </rPh>
    <rPh sb="10" eb="12">
      <t>シュウニュウ</t>
    </rPh>
    <phoneticPr fontId="2"/>
  </si>
  <si>
    <t>入所定員
(d)　　</t>
    <rPh sb="0" eb="2">
      <t>ニュウショ</t>
    </rPh>
    <rPh sb="2" eb="4">
      <t>テイイン</t>
    </rPh>
    <phoneticPr fontId="2"/>
  </si>
  <si>
    <t>稼働率
( e)</t>
    <rPh sb="0" eb="2">
      <t>カドウ</t>
    </rPh>
    <rPh sb="2" eb="3">
      <t>リツ</t>
    </rPh>
    <phoneticPr fontId="2"/>
  </si>
  <si>
    <t>合計
c×d×e</t>
    <rPh sb="0" eb="2">
      <t>ゴウケイ</t>
    </rPh>
    <phoneticPr fontId="2"/>
  </si>
  <si>
    <t>（５）介護保険収入・利用料収入の内訳</t>
    <rPh sb="3" eb="5">
      <t>カイゴ</t>
    </rPh>
    <rPh sb="5" eb="7">
      <t>ホケン</t>
    </rPh>
    <rPh sb="7" eb="9">
      <t>シュウニュウ</t>
    </rPh>
    <rPh sb="10" eb="12">
      <t>リヨウ</t>
    </rPh>
    <rPh sb="12" eb="13">
      <t>リョウ</t>
    </rPh>
    <rPh sb="13" eb="15">
      <t>シュウニュウ</t>
    </rPh>
    <rPh sb="16" eb="18">
      <t>ウチワケ</t>
    </rPh>
    <phoneticPr fontId="2"/>
  </si>
  <si>
    <t>介護保険収入</t>
    <rPh sb="0" eb="2">
      <t>カイゴ</t>
    </rPh>
    <rPh sb="2" eb="4">
      <t>ホケン</t>
    </rPh>
    <rPh sb="4" eb="6">
      <t>シュウニュウ</t>
    </rPh>
    <phoneticPr fontId="2"/>
  </si>
  <si>
    <t>利用料収入(居住費以外)</t>
    <rPh sb="0" eb="2">
      <t>リヨウ</t>
    </rPh>
    <rPh sb="2" eb="3">
      <t>リョウ</t>
    </rPh>
    <rPh sb="3" eb="5">
      <t>シュウニュウ</t>
    </rPh>
    <rPh sb="6" eb="8">
      <t>キョジュウ</t>
    </rPh>
    <rPh sb="8" eb="9">
      <t>ヒ</t>
    </rPh>
    <rPh sb="9" eb="11">
      <t>イガイ</t>
    </rPh>
    <phoneticPr fontId="2"/>
  </si>
  <si>
    <t>利用料収入(居住費分)</t>
    <rPh sb="0" eb="3">
      <t>リヨウリョウ</t>
    </rPh>
    <rPh sb="3" eb="5">
      <t>シュウニュウ</t>
    </rPh>
    <rPh sb="6" eb="8">
      <t>キョジュウ</t>
    </rPh>
    <rPh sb="8" eb="9">
      <t>ヒ</t>
    </rPh>
    <rPh sb="9" eb="10">
      <t>ブン</t>
    </rPh>
    <phoneticPr fontId="2"/>
  </si>
  <si>
    <t>ユニット型介護福祉施設サービス費</t>
  </si>
  <si>
    <t>●●●●加算</t>
    <rPh sb="4" eb="6">
      <t>カサン</t>
    </rPh>
    <phoneticPr fontId="2"/>
  </si>
  <si>
    <t>○</t>
    <phoneticPr fontId="2"/>
  </si>
  <si>
    <t>利用者負担額の見込み及び算出根拠</t>
    <rPh sb="0" eb="3">
      <t>リヨウシャ</t>
    </rPh>
    <rPh sb="3" eb="5">
      <t>フタン</t>
    </rPh>
    <rPh sb="5" eb="6">
      <t>ガク</t>
    </rPh>
    <rPh sb="7" eb="9">
      <t>ミコ</t>
    </rPh>
    <rPh sb="10" eb="11">
      <t>オヨ</t>
    </rPh>
    <rPh sb="12" eb="14">
      <t>サンシュツ</t>
    </rPh>
    <rPh sb="14" eb="16">
      <t>コンキョ</t>
    </rPh>
    <phoneticPr fontId="2"/>
  </si>
  <si>
    <t>様式　８</t>
    <rPh sb="0" eb="2">
      <t>ヨウシキ</t>
    </rPh>
    <phoneticPr fontId="2"/>
  </si>
  <si>
    <t>初年度</t>
    <rPh sb="0" eb="1">
      <t>ショ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</si>
  <si>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</si>
  <si>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</si>
  <si>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</si>
  <si>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</si>
  <si>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初年度（R○○）</t>
    <rPh sb="0" eb="1">
      <t>ハツ</t>
    </rPh>
    <rPh sb="1" eb="3">
      <t>ネンド</t>
    </rPh>
    <phoneticPr fontId="2"/>
  </si>
  <si>
    <t>初年度（R6）</t>
    <rPh sb="0" eb="1">
      <t>ハツ</t>
    </rPh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</si>
</sst>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General&quot;級&quot;&quot;地&quot;"/>
    <numFmt numFmtId="177" formatCode="0,000&quot;円&quot;"/>
    <numFmt numFmtId="178" formatCode="0.000"/>
    <numFmt numFmtId="179" formatCode="#,##0.0;[Red]\-#,##0.0"/>
    <numFmt numFmtId="180" formatCode="0&quot;単位&quot;"/>
    <numFmt numFmtId="181" formatCode="#,##0&quot;円&quot;"/>
    <numFmt numFmtId="182" formatCode="0.00_ "/>
    <numFmt numFmtId="183" formatCode="0&quot;ヶ月&quot;"/>
    <numFmt numFmtId="184" formatCode="#,##0&quot;日&quot;"/>
    <numFmt numFmtId="185" formatCode="#,###&quot;円&quot;"/>
    <numFmt numFmtId="186" formatCode="0&quot;人&quot;"/>
    <numFmt numFmtId="187" formatCode="#,##0&quot;千&quot;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trike/>
      <sz val="11"/>
      <name val="BIZ UD明朝 Medium"/>
      <family val="1"/>
      <charset val="128"/>
    </font>
    <font>
      <sz val="1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7">
    <xf numFmtId="0" fontId="0" fillId="0" borderId="0" xfId="0"/>
    <xf numFmtId="0" fontId="3" fillId="2" borderId="0" xfId="0" applyFont="1" applyFill="1" applyAlignment="1">
      <alignment vertical="center"/>
    </xf>
    <xf numFmtId="38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shrinkToFit="1"/>
    </xf>
    <xf numFmtId="0" fontId="6" fillId="2" borderId="0" xfId="0" quotePrefix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177" fontId="7" fillId="2" borderId="5" xfId="0" applyNumberFormat="1" applyFont="1" applyFill="1" applyBorder="1" applyAlignment="1">
      <alignment vertical="center"/>
    </xf>
    <xf numFmtId="178" fontId="3" fillId="4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179" fontId="7" fillId="2" borderId="6" xfId="2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distributed" vertical="center"/>
    </xf>
    <xf numFmtId="38" fontId="3" fillId="4" borderId="10" xfId="2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40" fontId="3" fillId="2" borderId="10" xfId="2" applyNumberFormat="1" applyFont="1" applyFill="1" applyBorder="1" applyAlignment="1">
      <alignment vertical="center"/>
    </xf>
    <xf numFmtId="2" fontId="3" fillId="2" borderId="10" xfId="0" applyNumberFormat="1" applyFont="1" applyFill="1" applyBorder="1" applyAlignment="1">
      <alignment vertical="center"/>
    </xf>
    <xf numFmtId="10" fontId="3" fillId="4" borderId="10" xfId="1" applyNumberFormat="1" applyFont="1" applyFill="1" applyBorder="1" applyAlignment="1">
      <alignment vertical="center"/>
    </xf>
    <xf numFmtId="38" fontId="3" fillId="2" borderId="11" xfId="2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0" fontId="3" fillId="4" borderId="10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/>
    </xf>
    <xf numFmtId="38" fontId="3" fillId="4" borderId="13" xfId="2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0" fontId="3" fillId="2" borderId="13" xfId="2" applyNumberFormat="1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vertical="center"/>
    </xf>
    <xf numFmtId="10" fontId="3" fillId="4" borderId="13" xfId="0" applyNumberFormat="1" applyFont="1" applyFill="1" applyBorder="1" applyAlignment="1">
      <alignment vertical="center"/>
    </xf>
    <xf numFmtId="38" fontId="3" fillId="2" borderId="14" xfId="2" applyFont="1" applyFill="1" applyBorder="1" applyAlignment="1">
      <alignment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vertical="center"/>
    </xf>
    <xf numFmtId="10" fontId="3" fillId="2" borderId="17" xfId="0" applyNumberFormat="1" applyFont="1" applyFill="1" applyBorder="1" applyAlignment="1">
      <alignment vertical="center"/>
    </xf>
    <xf numFmtId="38" fontId="10" fillId="2" borderId="18" xfId="2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vertical="center"/>
    </xf>
    <xf numFmtId="180" fontId="3" fillId="4" borderId="10" xfId="0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center" vertical="center"/>
    </xf>
    <xf numFmtId="180" fontId="3" fillId="4" borderId="23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181" fontId="10" fillId="2" borderId="24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7" fontId="10" fillId="2" borderId="0" xfId="0" applyNumberFormat="1" applyFont="1" applyFill="1" applyBorder="1" applyAlignment="1">
      <alignment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9" fontId="3" fillId="4" borderId="10" xfId="1" applyFont="1" applyFill="1" applyBorder="1" applyAlignment="1">
      <alignment horizontal="right" vertical="center"/>
    </xf>
    <xf numFmtId="9" fontId="3" fillId="2" borderId="10" xfId="1" applyFont="1" applyFill="1" applyBorder="1" applyAlignment="1">
      <alignment horizontal="right" vertical="center"/>
    </xf>
    <xf numFmtId="9" fontId="3" fillId="2" borderId="11" xfId="1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181" fontId="3" fillId="2" borderId="23" xfId="2" applyNumberFormat="1" applyFont="1" applyFill="1" applyBorder="1" applyAlignment="1">
      <alignment horizontal="right" vertical="center"/>
    </xf>
    <xf numFmtId="181" fontId="10" fillId="4" borderId="18" xfId="2" applyNumberFormat="1" applyFont="1" applyFill="1" applyBorder="1" applyAlignment="1">
      <alignment vertical="center"/>
    </xf>
    <xf numFmtId="182" fontId="3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vertical="center"/>
    </xf>
    <xf numFmtId="182" fontId="3" fillId="2" borderId="0" xfId="0" applyNumberFormat="1" applyFont="1" applyFill="1" applyBorder="1" applyAlignment="1">
      <alignment vertical="center"/>
    </xf>
    <xf numFmtId="182" fontId="3" fillId="2" borderId="0" xfId="0" applyNumberFormat="1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 wrapText="1"/>
    </xf>
    <xf numFmtId="183" fontId="10" fillId="4" borderId="18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shrinkToFit="1"/>
    </xf>
    <xf numFmtId="181" fontId="6" fillId="2" borderId="10" xfId="0" applyNumberFormat="1" applyFont="1" applyFill="1" applyBorder="1" applyAlignment="1">
      <alignment vertical="center"/>
    </xf>
    <xf numFmtId="184" fontId="3" fillId="2" borderId="10" xfId="0" applyNumberFormat="1" applyFont="1" applyFill="1" applyBorder="1" applyAlignment="1">
      <alignment vertical="center"/>
    </xf>
    <xf numFmtId="185" fontId="3" fillId="2" borderId="10" xfId="0" applyNumberFormat="1" applyFont="1" applyFill="1" applyBorder="1" applyAlignment="1">
      <alignment vertical="center"/>
    </xf>
    <xf numFmtId="186" fontId="3" fillId="2" borderId="10" xfId="0" applyNumberFormat="1" applyFont="1" applyFill="1" applyBorder="1" applyAlignment="1">
      <alignment vertical="center"/>
    </xf>
    <xf numFmtId="9" fontId="3" fillId="4" borderId="10" xfId="1" applyNumberFormat="1" applyFont="1" applyFill="1" applyBorder="1" applyAlignment="1">
      <alignment vertical="center"/>
    </xf>
    <xf numFmtId="187" fontId="3" fillId="2" borderId="11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81" fontId="6" fillId="2" borderId="23" xfId="0" applyNumberFormat="1" applyFont="1" applyFill="1" applyBorder="1" applyAlignment="1">
      <alignment vertical="center"/>
    </xf>
    <xf numFmtId="184" fontId="3" fillId="2" borderId="23" xfId="0" applyNumberFormat="1" applyFont="1" applyFill="1" applyBorder="1" applyAlignment="1">
      <alignment vertical="center"/>
    </xf>
    <xf numFmtId="185" fontId="3" fillId="2" borderId="23" xfId="0" applyNumberFormat="1" applyFont="1" applyFill="1" applyBorder="1" applyAlignment="1">
      <alignment vertical="center"/>
    </xf>
    <xf numFmtId="186" fontId="3" fillId="2" borderId="23" xfId="0" applyNumberFormat="1" applyFont="1" applyFill="1" applyBorder="1" applyAlignment="1">
      <alignment vertical="center"/>
    </xf>
    <xf numFmtId="9" fontId="3" fillId="4" borderId="23" xfId="1" applyNumberFormat="1" applyFont="1" applyFill="1" applyBorder="1" applyAlignment="1">
      <alignment vertical="center"/>
    </xf>
    <xf numFmtId="187" fontId="3" fillId="2" borderId="6" xfId="0" applyNumberFormat="1" applyFont="1" applyFill="1" applyBorder="1" applyAlignment="1">
      <alignment vertical="center"/>
    </xf>
    <xf numFmtId="40" fontId="3" fillId="2" borderId="0" xfId="2" applyNumberFormat="1" applyFont="1" applyFill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187" fontId="3" fillId="2" borderId="10" xfId="2" applyNumberFormat="1" applyFont="1" applyFill="1" applyBorder="1" applyAlignment="1">
      <alignment vertical="center"/>
    </xf>
    <xf numFmtId="187" fontId="3" fillId="2" borderId="11" xfId="2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187" fontId="3" fillId="2" borderId="23" xfId="2" applyNumberFormat="1" applyFont="1" applyFill="1" applyBorder="1" applyAlignment="1">
      <alignment vertical="center"/>
    </xf>
    <xf numFmtId="187" fontId="3" fillId="2" borderId="23" xfId="0" applyNumberFormat="1" applyFont="1" applyFill="1" applyBorder="1" applyAlignment="1">
      <alignment vertical="center"/>
    </xf>
    <xf numFmtId="187" fontId="3" fillId="2" borderId="0" xfId="0" applyNumberFormat="1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vertical="center"/>
    </xf>
    <xf numFmtId="180" fontId="3" fillId="2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180" fontId="3" fillId="2" borderId="23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19050</xdr:rowOff>
    </xdr:from>
    <xdr:to>
      <xdr:col>6</xdr:col>
      <xdr:colOff>1000125</xdr:colOff>
      <xdr:row>8</xdr:row>
      <xdr:rowOff>58016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4324350" y="457200"/>
          <a:ext cx="2581275" cy="1067666"/>
        </a:xfrm>
        <a:prstGeom prst="wedgeRoundRectCallout">
          <a:avLst>
            <a:gd name="adj1" fmla="val -125884"/>
            <a:gd name="adj2" fmla="val -34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・実施するすべての介護保険事業について、事業別（ユニット型と従来型は別葉）に作成すること。</a:t>
          </a:r>
          <a:endParaRPr lang="en-US" altLang="ja-JP" sz="11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・ショート、デイ等の他事業についても本様式等を適宜修正して作成すること。</a:t>
          </a:r>
          <a:endParaRPr lang="en-US" altLang="ja-JP" sz="11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1115" name="角丸四角形 3"/>
        <xdr:cNvSpPr>
          <a:spLocks noChangeArrowheads="1"/>
        </xdr:cNvSpPr>
      </xdr:nvSpPr>
      <xdr:spPr bwMode="auto">
        <a:xfrm>
          <a:off x="4914900" y="3048000"/>
          <a:ext cx="990600" cy="866775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933450</xdr:colOff>
      <xdr:row>22</xdr:row>
      <xdr:rowOff>85725</xdr:rowOff>
    </xdr:from>
    <xdr:to>
      <xdr:col>7</xdr:col>
      <xdr:colOff>0</xdr:colOff>
      <xdr:row>25</xdr:row>
      <xdr:rowOff>142875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4857750" y="4362450"/>
          <a:ext cx="2076450" cy="581025"/>
        </a:xfrm>
        <a:prstGeom prst="wedgeRoundRectCallout">
          <a:avLst>
            <a:gd name="adj1" fmla="val -37793"/>
            <a:gd name="adj2" fmla="val -13891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・利用実態を十分検討すること。</a:t>
          </a:r>
          <a:endParaRPr lang="en-US" altLang="ja-JP" sz="11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3</xdr:col>
      <xdr:colOff>0</xdr:colOff>
      <xdr:row>30</xdr:row>
      <xdr:rowOff>171450</xdr:rowOff>
    </xdr:to>
    <xdr:sp macro="" textlink="">
      <xdr:nvSpPr>
        <xdr:cNvPr id="1117" name="角丸四角形 5"/>
        <xdr:cNvSpPr>
          <a:spLocks noChangeArrowheads="1"/>
        </xdr:cNvSpPr>
      </xdr:nvSpPr>
      <xdr:spPr bwMode="auto">
        <a:xfrm>
          <a:off x="0" y="4629150"/>
          <a:ext cx="2933700" cy="1200150"/>
        </a:xfrm>
        <a:prstGeom prst="roundRect">
          <a:avLst>
            <a:gd name="adj" fmla="val 6213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933450</xdr:colOff>
      <xdr:row>27</xdr:row>
      <xdr:rowOff>161925</xdr:rowOff>
    </xdr:from>
    <xdr:to>
      <xdr:col>7</xdr:col>
      <xdr:colOff>0</xdr:colOff>
      <xdr:row>32</xdr:row>
      <xdr:rowOff>111703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4857750" y="5305425"/>
          <a:ext cx="2076450" cy="816553"/>
        </a:xfrm>
        <a:prstGeom prst="wedgeRoundRectCallout">
          <a:avLst>
            <a:gd name="adj1" fmla="val -91921"/>
            <a:gd name="adj2" fmla="val 1339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・利用実態を十分検討すること。</a:t>
          </a:r>
          <a:endParaRPr lang="en-US" altLang="ja-JP" sz="11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</xdr:col>
      <xdr:colOff>866775</xdr:colOff>
      <xdr:row>25</xdr:row>
      <xdr:rowOff>133350</xdr:rowOff>
    </xdr:from>
    <xdr:to>
      <xdr:col>3</xdr:col>
      <xdr:colOff>962025</xdr:colOff>
      <xdr:row>30</xdr:row>
      <xdr:rowOff>45027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1819275" y="4933950"/>
          <a:ext cx="2076450" cy="768927"/>
        </a:xfrm>
        <a:prstGeom prst="wedgeRoundRectCallout">
          <a:avLst>
            <a:gd name="adj1" fmla="val -86876"/>
            <a:gd name="adj2" fmla="val 24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・加算を予定している場合、加算名と単位数を記載し、上表の（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）に反映させること。</a:t>
          </a:r>
        </a:p>
      </xdr:txBody>
    </xdr:sp>
    <xdr:clientData/>
  </xdr:twoCellAnchor>
  <xdr:twoCellAnchor>
    <xdr:from>
      <xdr:col>5</xdr:col>
      <xdr:colOff>9525</xdr:colOff>
      <xdr:row>50</xdr:row>
      <xdr:rowOff>0</xdr:rowOff>
    </xdr:from>
    <xdr:to>
      <xdr:col>6</xdr:col>
      <xdr:colOff>0</xdr:colOff>
      <xdr:row>55</xdr:row>
      <xdr:rowOff>0</xdr:rowOff>
    </xdr:to>
    <xdr:sp macro="" textlink="">
      <xdr:nvSpPr>
        <xdr:cNvPr id="1120" name="角丸四角形 10"/>
        <xdr:cNvSpPr>
          <a:spLocks noChangeArrowheads="1"/>
        </xdr:cNvSpPr>
      </xdr:nvSpPr>
      <xdr:spPr bwMode="auto">
        <a:xfrm>
          <a:off x="4924425" y="9763125"/>
          <a:ext cx="981075" cy="914400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47</xdr:row>
      <xdr:rowOff>104774</xdr:rowOff>
    </xdr:from>
    <xdr:to>
      <xdr:col>7</xdr:col>
      <xdr:colOff>0</xdr:colOff>
      <xdr:row>49</xdr:row>
      <xdr:rowOff>314324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4914900" y="8820149"/>
          <a:ext cx="2019300" cy="714375"/>
        </a:xfrm>
        <a:prstGeom prst="wedgeRoundRectCallout">
          <a:avLst>
            <a:gd name="adj1" fmla="val -42299"/>
            <a:gd name="adj2" fmla="val 11162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1" upright="1"/>
        <a:lstStyle/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lang="ja-JP" altLang="ja-JP" sz="1100" b="0" i="0" baseline="0"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利用実態を十分検討すること。</a:t>
          </a:r>
          <a:endParaRPr lang="ja-JP" altLang="ja-JP"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2</xdr:col>
      <xdr:colOff>0</xdr:colOff>
      <xdr:row>58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122" name="角丸四角形 12"/>
        <xdr:cNvSpPr>
          <a:spLocks noChangeArrowheads="1"/>
        </xdr:cNvSpPr>
      </xdr:nvSpPr>
      <xdr:spPr bwMode="auto">
        <a:xfrm>
          <a:off x="1943100" y="11201400"/>
          <a:ext cx="4991100" cy="523875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904875</xdr:colOff>
      <xdr:row>50</xdr:row>
      <xdr:rowOff>152400</xdr:rowOff>
    </xdr:from>
    <xdr:to>
      <xdr:col>2</xdr:col>
      <xdr:colOff>746311</xdr:colOff>
      <xdr:row>54</xdr:row>
      <xdr:rowOff>124386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904875" y="9915525"/>
          <a:ext cx="1784536" cy="695886"/>
        </a:xfrm>
        <a:prstGeom prst="wedgeRoundRectCallout">
          <a:avLst>
            <a:gd name="adj1" fmla="val 70749"/>
            <a:gd name="adj2" fmla="val 1508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・別途作成の「資金収支（見込）計算書」と一致させること。</a:t>
          </a:r>
        </a:p>
      </xdr:txBody>
    </xdr:sp>
    <xdr:clientData/>
  </xdr:twoCellAnchor>
  <xdr:twoCellAnchor>
    <xdr:from>
      <xdr:col>0</xdr:col>
      <xdr:colOff>47626</xdr:colOff>
      <xdr:row>42</xdr:row>
      <xdr:rowOff>142875</xdr:rowOff>
    </xdr:from>
    <xdr:to>
      <xdr:col>1</xdr:col>
      <xdr:colOff>561976</xdr:colOff>
      <xdr:row>47</xdr:row>
      <xdr:rowOff>95250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47626" y="7962900"/>
          <a:ext cx="1466850" cy="847725"/>
        </a:xfrm>
        <a:prstGeom prst="wedgeRoundRectCallout">
          <a:avLst>
            <a:gd name="adj1" fmla="val 92841"/>
            <a:gd name="adj2" fmla="val 7518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1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・施設整備に係る期間を考慮した現実的な月数とすること。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2"/>
  <sheetViews>
    <sheetView tabSelected="1" zoomScaleNormal="100" workbookViewId="0"/>
  </sheetViews>
  <sheetFormatPr defaultRowHeight="13.5" x14ac:dyDescent="0.15"/>
  <cols>
    <col min="1" max="1" width="12.5" style="1" customWidth="1"/>
    <col min="2" max="6" width="13" style="1" customWidth="1"/>
    <col min="7" max="7" width="13.5" style="1" customWidth="1"/>
    <col min="8" max="8" width="3.75" style="1" customWidth="1"/>
    <col min="9" max="9" width="9.625" style="2" bestFit="1" customWidth="1"/>
    <col min="10" max="16384" width="9" style="1"/>
  </cols>
  <sheetData>
    <row r="1" spans="1:8" ht="17.25" customHeight="1" x14ac:dyDescent="0.15">
      <c r="A1" s="1" t="s">
        <v>56</v>
      </c>
    </row>
    <row r="2" spans="1:8" ht="16.5" x14ac:dyDescent="0.15">
      <c r="A2" s="3" t="s">
        <v>55</v>
      </c>
      <c r="B2" s="3"/>
      <c r="C2" s="3"/>
      <c r="D2" s="3"/>
      <c r="E2" s="3"/>
      <c r="F2" s="3"/>
      <c r="G2" s="3"/>
    </row>
    <row r="3" spans="1:8" ht="12" customHeight="1" x14ac:dyDescent="0.15">
      <c r="A3" s="4"/>
      <c r="B3" s="4"/>
      <c r="C3" s="4"/>
      <c r="D3" s="4"/>
      <c r="E3" s="4"/>
      <c r="F3" s="4"/>
      <c r="G3" s="4"/>
    </row>
    <row r="4" spans="1:8" x14ac:dyDescent="0.15">
      <c r="E4" s="5" t="s">
        <v>0</v>
      </c>
      <c r="F4" s="6"/>
      <c r="G4" s="7"/>
    </row>
    <row r="5" spans="1:8" ht="14.25" x14ac:dyDescent="0.15">
      <c r="A5" s="8" t="s">
        <v>1</v>
      </c>
      <c r="E5" s="9" t="s">
        <v>2</v>
      </c>
      <c r="F5" s="10"/>
      <c r="G5" s="11"/>
    </row>
    <row r="6" spans="1:8" x14ac:dyDescent="0.15">
      <c r="A6" s="12"/>
      <c r="B6" s="13"/>
      <c r="C6" s="13"/>
      <c r="E6" s="9" t="s">
        <v>3</v>
      </c>
      <c r="F6" s="11"/>
      <c r="G6" s="11"/>
    </row>
    <row r="7" spans="1:8" x14ac:dyDescent="0.15">
      <c r="E7" s="14"/>
      <c r="F7" s="15"/>
      <c r="G7" s="15"/>
    </row>
    <row r="8" spans="1:8" ht="14.25" x14ac:dyDescent="0.15">
      <c r="A8" s="8" t="s">
        <v>4</v>
      </c>
      <c r="E8" s="14"/>
      <c r="F8" s="15"/>
      <c r="G8" s="15"/>
    </row>
    <row r="9" spans="1:8" ht="14.25" thickBot="1" x14ac:dyDescent="0.2">
      <c r="A9" s="1" t="s">
        <v>5</v>
      </c>
    </row>
    <row r="10" spans="1:8" ht="14.25" customHeight="1" thickBot="1" x14ac:dyDescent="0.2">
      <c r="A10" s="16" t="s">
        <v>6</v>
      </c>
      <c r="B10" s="17"/>
      <c r="C10" s="18"/>
      <c r="D10" s="19"/>
      <c r="E10" s="20" t="s">
        <v>7</v>
      </c>
      <c r="F10" s="21"/>
      <c r="G10" s="22">
        <f>INT((G21*0.1+E34+E42)*365/12)</f>
        <v>0</v>
      </c>
    </row>
    <row r="11" spans="1:8" ht="14.25" customHeight="1" thickBot="1" x14ac:dyDescent="0.2">
      <c r="A11" s="16" t="s">
        <v>8</v>
      </c>
      <c r="B11" s="23"/>
      <c r="C11" s="24"/>
      <c r="D11" s="25"/>
      <c r="E11" s="26" t="s">
        <v>9</v>
      </c>
      <c r="F11" s="27"/>
      <c r="G11" s="28">
        <f>H16*F16+H17*F17+H18*F18+H19*F19+H20*F20</f>
        <v>0</v>
      </c>
    </row>
    <row r="12" spans="1:8" ht="14.25" thickBot="1" x14ac:dyDescent="0.2">
      <c r="A12" s="15"/>
      <c r="C12" s="14"/>
      <c r="D12" s="14"/>
      <c r="E12" s="14"/>
      <c r="F12" s="14"/>
      <c r="G12" s="14"/>
      <c r="H12" s="29"/>
    </row>
    <row r="13" spans="1:8" ht="54" x14ac:dyDescent="0.15">
      <c r="A13" s="30"/>
      <c r="B13" s="31" t="s">
        <v>10</v>
      </c>
      <c r="C13" s="32" t="s">
        <v>11</v>
      </c>
      <c r="D13" s="32" t="s">
        <v>12</v>
      </c>
      <c r="E13" s="32" t="s">
        <v>13</v>
      </c>
      <c r="F13" s="32" t="s">
        <v>14</v>
      </c>
      <c r="G13" s="33" t="s">
        <v>15</v>
      </c>
    </row>
    <row r="14" spans="1:8" x14ac:dyDescent="0.15">
      <c r="A14" s="34" t="s">
        <v>16</v>
      </c>
      <c r="B14" s="35"/>
      <c r="C14" s="36"/>
      <c r="D14" s="37">
        <f t="shared" ref="D14:D20" si="0">B14+C14</f>
        <v>0</v>
      </c>
      <c r="E14" s="38">
        <f t="shared" ref="E14:E20" si="1">10*B$11</f>
        <v>0</v>
      </c>
      <c r="F14" s="39"/>
      <c r="G14" s="40">
        <f t="shared" ref="G14:G20" si="2">ROUND(D14*E14*F14,0)</f>
        <v>0</v>
      </c>
      <c r="H14" s="41"/>
    </row>
    <row r="15" spans="1:8" x14ac:dyDescent="0.15">
      <c r="A15" s="34" t="s">
        <v>17</v>
      </c>
      <c r="B15" s="35"/>
      <c r="C15" s="36"/>
      <c r="D15" s="37">
        <f t="shared" si="0"/>
        <v>0</v>
      </c>
      <c r="E15" s="38">
        <f t="shared" si="1"/>
        <v>0</v>
      </c>
      <c r="F15" s="39"/>
      <c r="G15" s="40">
        <f t="shared" si="2"/>
        <v>0</v>
      </c>
      <c r="H15" s="41"/>
    </row>
    <row r="16" spans="1:8" x14ac:dyDescent="0.15">
      <c r="A16" s="34" t="s">
        <v>18</v>
      </c>
      <c r="B16" s="35"/>
      <c r="C16" s="36"/>
      <c r="D16" s="37">
        <f t="shared" si="0"/>
        <v>0</v>
      </c>
      <c r="E16" s="38">
        <f t="shared" si="1"/>
        <v>0</v>
      </c>
      <c r="F16" s="39"/>
      <c r="G16" s="40">
        <f t="shared" si="2"/>
        <v>0</v>
      </c>
      <c r="H16" s="41">
        <v>1</v>
      </c>
    </row>
    <row r="17" spans="1:8" x14ac:dyDescent="0.15">
      <c r="A17" s="34" t="s">
        <v>19</v>
      </c>
      <c r="B17" s="35"/>
      <c r="C17" s="36"/>
      <c r="D17" s="37">
        <f t="shared" si="0"/>
        <v>0</v>
      </c>
      <c r="E17" s="38">
        <f t="shared" si="1"/>
        <v>0</v>
      </c>
      <c r="F17" s="39"/>
      <c r="G17" s="40">
        <f t="shared" si="2"/>
        <v>0</v>
      </c>
      <c r="H17" s="41">
        <v>2</v>
      </c>
    </row>
    <row r="18" spans="1:8" x14ac:dyDescent="0.15">
      <c r="A18" s="34" t="s">
        <v>20</v>
      </c>
      <c r="B18" s="35"/>
      <c r="C18" s="36"/>
      <c r="D18" s="37">
        <f t="shared" si="0"/>
        <v>0</v>
      </c>
      <c r="E18" s="38">
        <f t="shared" si="1"/>
        <v>0</v>
      </c>
      <c r="F18" s="42"/>
      <c r="G18" s="40">
        <f t="shared" si="2"/>
        <v>0</v>
      </c>
      <c r="H18" s="41">
        <v>3</v>
      </c>
    </row>
    <row r="19" spans="1:8" x14ac:dyDescent="0.15">
      <c r="A19" s="34" t="s">
        <v>21</v>
      </c>
      <c r="B19" s="35"/>
      <c r="C19" s="36"/>
      <c r="D19" s="37">
        <f t="shared" si="0"/>
        <v>0</v>
      </c>
      <c r="E19" s="38">
        <f t="shared" si="1"/>
        <v>0</v>
      </c>
      <c r="F19" s="42"/>
      <c r="G19" s="40">
        <f t="shared" si="2"/>
        <v>0</v>
      </c>
      <c r="H19" s="41">
        <v>4</v>
      </c>
    </row>
    <row r="20" spans="1:8" ht="14.25" thickBot="1" x14ac:dyDescent="0.2">
      <c r="A20" s="43" t="s">
        <v>22</v>
      </c>
      <c r="B20" s="44"/>
      <c r="C20" s="45"/>
      <c r="D20" s="46">
        <f t="shared" si="0"/>
        <v>0</v>
      </c>
      <c r="E20" s="47">
        <f t="shared" si="1"/>
        <v>0</v>
      </c>
      <c r="F20" s="48"/>
      <c r="G20" s="49">
        <f t="shared" si="2"/>
        <v>0</v>
      </c>
      <c r="H20" s="41">
        <v>5</v>
      </c>
    </row>
    <row r="21" spans="1:8" ht="15" thickTop="1" thickBot="1" x14ac:dyDescent="0.2">
      <c r="A21" s="50" t="s">
        <v>23</v>
      </c>
      <c r="B21" s="51"/>
      <c r="C21" s="51"/>
      <c r="D21" s="51"/>
      <c r="E21" s="51"/>
      <c r="F21" s="52">
        <f>SUM(F16:F20)</f>
        <v>0</v>
      </c>
      <c r="G21" s="53">
        <f>SUM(G16:G20)</f>
        <v>0</v>
      </c>
      <c r="H21" s="41"/>
    </row>
    <row r="22" spans="1:8" x14ac:dyDescent="0.15">
      <c r="H22" s="54"/>
    </row>
    <row r="23" spans="1:8" ht="14.25" thickBot="1" x14ac:dyDescent="0.2">
      <c r="A23" s="15" t="s">
        <v>24</v>
      </c>
      <c r="B23" s="15"/>
      <c r="H23" s="54"/>
    </row>
    <row r="24" spans="1:8" x14ac:dyDescent="0.15">
      <c r="A24" s="55" t="s">
        <v>25</v>
      </c>
      <c r="B24" s="56"/>
      <c r="C24" s="57" t="s">
        <v>26</v>
      </c>
      <c r="D24" s="58" t="s">
        <v>27</v>
      </c>
    </row>
    <row r="25" spans="1:8" x14ac:dyDescent="0.15">
      <c r="A25" s="59"/>
      <c r="B25" s="60"/>
      <c r="C25" s="61"/>
      <c r="D25" s="62"/>
    </row>
    <row r="26" spans="1:8" x14ac:dyDescent="0.15">
      <c r="A26" s="59"/>
      <c r="B26" s="63"/>
      <c r="C26" s="61"/>
      <c r="D26" s="62"/>
    </row>
    <row r="27" spans="1:8" x14ac:dyDescent="0.15">
      <c r="A27" s="59"/>
      <c r="B27" s="63"/>
      <c r="C27" s="61"/>
      <c r="D27" s="62"/>
    </row>
    <row r="28" spans="1:8" x14ac:dyDescent="0.15">
      <c r="A28" s="59"/>
      <c r="B28" s="63"/>
      <c r="C28" s="61"/>
      <c r="D28" s="62"/>
    </row>
    <row r="29" spans="1:8" x14ac:dyDescent="0.15">
      <c r="A29" s="59"/>
      <c r="B29" s="63"/>
      <c r="C29" s="61"/>
      <c r="D29" s="62"/>
    </row>
    <row r="30" spans="1:8" x14ac:dyDescent="0.15">
      <c r="A30" s="59"/>
      <c r="B30" s="63"/>
      <c r="C30" s="61"/>
      <c r="D30" s="62"/>
    </row>
    <row r="31" spans="1:8" ht="14.25" thickBot="1" x14ac:dyDescent="0.2">
      <c r="A31" s="64"/>
      <c r="B31" s="65"/>
      <c r="C31" s="66"/>
      <c r="D31" s="67"/>
    </row>
    <row r="32" spans="1:8" x14ac:dyDescent="0.15">
      <c r="A32" s="15" t="s">
        <v>28</v>
      </c>
      <c r="B32" s="68"/>
      <c r="C32" s="68"/>
      <c r="D32" s="68"/>
    </row>
    <row r="33" spans="1:9" ht="14.25" thickBot="1" x14ac:dyDescent="0.2"/>
    <row r="34" spans="1:9" ht="14.25" thickBot="1" x14ac:dyDescent="0.2">
      <c r="A34" s="1" t="s">
        <v>29</v>
      </c>
      <c r="C34" s="69" t="s">
        <v>30</v>
      </c>
      <c r="D34" s="70"/>
      <c r="E34" s="71">
        <f>E39*E38+D39*D38</f>
        <v>0</v>
      </c>
      <c r="I34" s="1"/>
    </row>
    <row r="35" spans="1:9" ht="14.25" thickBot="1" x14ac:dyDescent="0.2">
      <c r="A35" s="72"/>
      <c r="C35" s="14"/>
      <c r="D35" s="14"/>
      <c r="E35" s="73"/>
      <c r="I35" s="1"/>
    </row>
    <row r="36" spans="1:9" x14ac:dyDescent="0.15">
      <c r="A36" s="72"/>
      <c r="B36" s="55" t="s">
        <v>31</v>
      </c>
      <c r="C36" s="74"/>
      <c r="D36" s="74"/>
      <c r="E36" s="74"/>
      <c r="F36" s="75"/>
      <c r="I36" s="1"/>
    </row>
    <row r="37" spans="1:9" x14ac:dyDescent="0.15">
      <c r="A37" s="72"/>
      <c r="B37" s="76" t="s">
        <v>32</v>
      </c>
      <c r="C37" s="77"/>
      <c r="D37" s="78" t="s">
        <v>33</v>
      </c>
      <c r="E37" s="78" t="s">
        <v>34</v>
      </c>
      <c r="F37" s="79" t="s">
        <v>35</v>
      </c>
      <c r="I37" s="1"/>
    </row>
    <row r="38" spans="1:9" ht="14.25" thickBot="1" x14ac:dyDescent="0.2">
      <c r="B38" s="76" t="s">
        <v>36</v>
      </c>
      <c r="C38" s="77"/>
      <c r="D38" s="80"/>
      <c r="E38" s="81">
        <f>1-D38</f>
        <v>1</v>
      </c>
      <c r="F38" s="82">
        <f>SUM(D38:E38)</f>
        <v>1</v>
      </c>
      <c r="I38" s="1"/>
    </row>
    <row r="39" spans="1:9" ht="15" thickTop="1" thickBot="1" x14ac:dyDescent="0.2">
      <c r="B39" s="83" t="s">
        <v>37</v>
      </c>
      <c r="C39" s="84"/>
      <c r="D39" s="85"/>
      <c r="E39" s="86"/>
      <c r="F39" s="87"/>
      <c r="I39" s="1"/>
    </row>
    <row r="40" spans="1:9" ht="14.25" x14ac:dyDescent="0.15">
      <c r="G40" s="88"/>
      <c r="I40" s="1"/>
    </row>
    <row r="41" spans="1:9" ht="15" thickBot="1" x14ac:dyDescent="0.2">
      <c r="E41" s="15"/>
      <c r="F41" s="15"/>
      <c r="G41" s="89"/>
    </row>
    <row r="42" spans="1:9" ht="14.25" thickBot="1" x14ac:dyDescent="0.2">
      <c r="A42" s="72" t="s">
        <v>38</v>
      </c>
      <c r="C42" s="69" t="s">
        <v>39</v>
      </c>
      <c r="D42" s="70"/>
      <c r="E42" s="71">
        <f>E47*E46+D47*D46</f>
        <v>0</v>
      </c>
    </row>
    <row r="43" spans="1:9" ht="14.25" thickBot="1" x14ac:dyDescent="0.2">
      <c r="A43" s="72"/>
      <c r="C43" s="14"/>
      <c r="D43" s="14"/>
      <c r="E43" s="73"/>
    </row>
    <row r="44" spans="1:9" x14ac:dyDescent="0.15">
      <c r="A44" s="72"/>
      <c r="B44" s="55" t="s">
        <v>31</v>
      </c>
      <c r="C44" s="74"/>
      <c r="D44" s="74"/>
      <c r="E44" s="74"/>
      <c r="F44" s="75"/>
    </row>
    <row r="45" spans="1:9" x14ac:dyDescent="0.15">
      <c r="A45" s="72"/>
      <c r="B45" s="76" t="s">
        <v>32</v>
      </c>
      <c r="C45" s="77"/>
      <c r="D45" s="78" t="s">
        <v>33</v>
      </c>
      <c r="E45" s="78" t="s">
        <v>34</v>
      </c>
      <c r="F45" s="79" t="s">
        <v>35</v>
      </c>
    </row>
    <row r="46" spans="1:9" ht="14.25" thickBot="1" x14ac:dyDescent="0.2">
      <c r="B46" s="76" t="s">
        <v>36</v>
      </c>
      <c r="C46" s="77"/>
      <c r="D46" s="81">
        <f>D38</f>
        <v>0</v>
      </c>
      <c r="E46" s="81">
        <f>E38</f>
        <v>1</v>
      </c>
      <c r="F46" s="82">
        <f>SUM(D46:E46)</f>
        <v>1</v>
      </c>
    </row>
    <row r="47" spans="1:9" ht="15" thickTop="1" thickBot="1" x14ac:dyDescent="0.2">
      <c r="B47" s="83" t="s">
        <v>37</v>
      </c>
      <c r="C47" s="84"/>
      <c r="D47" s="85"/>
      <c r="E47" s="86"/>
      <c r="F47" s="87"/>
    </row>
    <row r="48" spans="1:9" ht="14.25" thickBot="1" x14ac:dyDescent="0.2">
      <c r="B48" s="14"/>
      <c r="C48" s="14"/>
      <c r="D48" s="90"/>
      <c r="E48" s="90"/>
      <c r="F48" s="91"/>
    </row>
    <row r="49" spans="1:9" ht="25.5" thickTop="1" thickBot="1" x14ac:dyDescent="0.2">
      <c r="A49" s="1" t="s">
        <v>40</v>
      </c>
      <c r="B49" s="92" t="s">
        <v>41</v>
      </c>
      <c r="C49" s="93"/>
    </row>
    <row r="50" spans="1:9" ht="42.75" customHeight="1" x14ac:dyDescent="0.15">
      <c r="A50" s="94"/>
      <c r="B50" s="32" t="s">
        <v>42</v>
      </c>
      <c r="C50" s="95" t="s">
        <v>43</v>
      </c>
      <c r="D50" s="96" t="s">
        <v>44</v>
      </c>
      <c r="E50" s="32" t="s">
        <v>45</v>
      </c>
      <c r="F50" s="32" t="s">
        <v>46</v>
      </c>
      <c r="G50" s="33" t="s">
        <v>47</v>
      </c>
    </row>
    <row r="51" spans="1:9" ht="14.25" x14ac:dyDescent="0.15">
      <c r="A51" s="97" t="s">
        <v>62</v>
      </c>
      <c r="B51" s="98">
        <f>G21+E34+E42</f>
        <v>0</v>
      </c>
      <c r="C51" s="99">
        <f>365/12*C49</f>
        <v>0</v>
      </c>
      <c r="D51" s="100">
        <f>B51*C51</f>
        <v>0</v>
      </c>
      <c r="E51" s="101">
        <v>100</v>
      </c>
      <c r="F51" s="102"/>
      <c r="G51" s="103">
        <f>ROUND(D51*E51*F51/1000,0)</f>
        <v>0</v>
      </c>
    </row>
    <row r="52" spans="1:9" ht="14.25" x14ac:dyDescent="0.15">
      <c r="A52" s="104" t="s">
        <v>58</v>
      </c>
      <c r="B52" s="98">
        <f>B51</f>
        <v>0</v>
      </c>
      <c r="C52" s="99">
        <v>365</v>
      </c>
      <c r="D52" s="100">
        <f>B52*C52</f>
        <v>0</v>
      </c>
      <c r="E52" s="101">
        <f>E51</f>
        <v>100</v>
      </c>
      <c r="F52" s="102"/>
      <c r="G52" s="103">
        <f>ROUND(D52*E52*F52/1000,0)</f>
        <v>0</v>
      </c>
    </row>
    <row r="53" spans="1:9" ht="14.25" x14ac:dyDescent="0.15">
      <c r="A53" s="104" t="s">
        <v>59</v>
      </c>
      <c r="B53" s="98">
        <f>B52</f>
        <v>0</v>
      </c>
      <c r="C53" s="99">
        <v>365</v>
      </c>
      <c r="D53" s="100">
        <f>B53*C53</f>
        <v>0</v>
      </c>
      <c r="E53" s="101">
        <f>E52</f>
        <v>100</v>
      </c>
      <c r="F53" s="102"/>
      <c r="G53" s="103">
        <f>ROUND(D53*E53*F53/1000,0)</f>
        <v>0</v>
      </c>
    </row>
    <row r="54" spans="1:9" ht="14.25" x14ac:dyDescent="0.15">
      <c r="A54" s="104" t="s">
        <v>60</v>
      </c>
      <c r="B54" s="98">
        <f>B53</f>
        <v>0</v>
      </c>
      <c r="C54" s="99">
        <v>365</v>
      </c>
      <c r="D54" s="100">
        <f>B54*C54</f>
        <v>0</v>
      </c>
      <c r="E54" s="101">
        <f>E53</f>
        <v>100</v>
      </c>
      <c r="F54" s="102"/>
      <c r="G54" s="103">
        <f>ROUND(D54*E54*F54/1000,0)</f>
        <v>0</v>
      </c>
    </row>
    <row r="55" spans="1:9" ht="15" thickBot="1" x14ac:dyDescent="0.2">
      <c r="A55" s="105" t="s">
        <v>61</v>
      </c>
      <c r="B55" s="106">
        <f>B54</f>
        <v>0</v>
      </c>
      <c r="C55" s="107">
        <v>365</v>
      </c>
      <c r="D55" s="108">
        <f>B55*C55</f>
        <v>0</v>
      </c>
      <c r="E55" s="109">
        <f>E54</f>
        <v>100</v>
      </c>
      <c r="F55" s="110"/>
      <c r="G55" s="111">
        <f>ROUND(D55*E55*F55/1000,0)</f>
        <v>0</v>
      </c>
    </row>
    <row r="56" spans="1:9" x14ac:dyDescent="0.15">
      <c r="I56" s="112"/>
    </row>
    <row r="57" spans="1:9" ht="14.25" thickBot="1" x14ac:dyDescent="0.2">
      <c r="A57" s="1" t="s">
        <v>48</v>
      </c>
      <c r="I57" s="112"/>
    </row>
    <row r="58" spans="1:9" x14ac:dyDescent="0.15">
      <c r="A58" s="113"/>
      <c r="B58" s="114"/>
      <c r="C58" s="57" t="s">
        <v>57</v>
      </c>
      <c r="D58" s="57" t="s">
        <v>58</v>
      </c>
      <c r="E58" s="57" t="s">
        <v>59</v>
      </c>
      <c r="F58" s="57" t="s">
        <v>60</v>
      </c>
      <c r="G58" s="58" t="s">
        <v>61</v>
      </c>
      <c r="I58" s="112"/>
    </row>
    <row r="59" spans="1:9" x14ac:dyDescent="0.15">
      <c r="A59" s="115" t="s">
        <v>49</v>
      </c>
      <c r="B59" s="116"/>
      <c r="C59" s="117">
        <f>ROUND(G21*0.9*C51*E51*F51/1000,0)</f>
        <v>0</v>
      </c>
      <c r="D59" s="117">
        <f>ROUND($G$21*0.9*365*E52*F52/1000,0)</f>
        <v>0</v>
      </c>
      <c r="E59" s="117">
        <f t="shared" ref="E59:G60" si="3">D59</f>
        <v>0</v>
      </c>
      <c r="F59" s="117">
        <f t="shared" si="3"/>
        <v>0</v>
      </c>
      <c r="G59" s="118">
        <f t="shared" si="3"/>
        <v>0</v>
      </c>
      <c r="I59" s="112"/>
    </row>
    <row r="60" spans="1:9" x14ac:dyDescent="0.15">
      <c r="A60" s="119" t="s">
        <v>50</v>
      </c>
      <c r="B60" s="120"/>
      <c r="C60" s="117">
        <f>ROUND(G21*0.1*C51*E51*F51/1000+E34*C51*E51*F51/1000,0)</f>
        <v>0</v>
      </c>
      <c r="D60" s="117">
        <f>ROUND(G21*0.1*C52*F52*E52/1000+E34*C52*E52*F52/1000,0)</f>
        <v>0</v>
      </c>
      <c r="E60" s="117">
        <f t="shared" si="3"/>
        <v>0</v>
      </c>
      <c r="F60" s="117">
        <f t="shared" si="3"/>
        <v>0</v>
      </c>
      <c r="G60" s="118">
        <f t="shared" si="3"/>
        <v>0</v>
      </c>
      <c r="I60" s="112"/>
    </row>
    <row r="61" spans="1:9" ht="14.25" thickBot="1" x14ac:dyDescent="0.2">
      <c r="A61" s="121" t="s">
        <v>51</v>
      </c>
      <c r="B61" s="122"/>
      <c r="C61" s="123">
        <f>ROUND($E$42*365/12*C49/1000*E51*F51,0)</f>
        <v>0</v>
      </c>
      <c r="D61" s="123">
        <f>ROUND(E42*365*E52*F52/1000,0)</f>
        <v>0</v>
      </c>
      <c r="E61" s="124">
        <f>E42*C53*E53*F53/1000</f>
        <v>0</v>
      </c>
      <c r="F61" s="124">
        <f>E42*C54*E54*F54/1000</f>
        <v>0</v>
      </c>
      <c r="G61" s="111">
        <f>E42*C55*E55*F55/1000</f>
        <v>0</v>
      </c>
      <c r="I61" s="112"/>
    </row>
    <row r="62" spans="1:9" x14ac:dyDescent="0.15">
      <c r="C62" s="125">
        <f>SUM(C59:C61)</f>
        <v>0</v>
      </c>
      <c r="D62" s="125">
        <f>SUM(D59:D61)</f>
        <v>0</v>
      </c>
      <c r="E62" s="125">
        <f>SUM(E59:E61)</f>
        <v>0</v>
      </c>
      <c r="F62" s="125">
        <f>SUM(F59:F61)</f>
        <v>0</v>
      </c>
      <c r="G62" s="125">
        <f>SUM(G59:G61)</f>
        <v>0</v>
      </c>
    </row>
  </sheetData>
  <mergeCells count="18">
    <mergeCell ref="A61:B61"/>
    <mergeCell ref="B37:C37"/>
    <mergeCell ref="B38:C38"/>
    <mergeCell ref="B39:C39"/>
    <mergeCell ref="C42:D42"/>
    <mergeCell ref="B44:F44"/>
    <mergeCell ref="B45:C45"/>
    <mergeCell ref="B46:C46"/>
    <mergeCell ref="B47:C47"/>
    <mergeCell ref="A58:B58"/>
    <mergeCell ref="A59:B59"/>
    <mergeCell ref="A60:B60"/>
    <mergeCell ref="B36:F36"/>
    <mergeCell ref="A2:G2"/>
    <mergeCell ref="E10:F10"/>
    <mergeCell ref="E11:F11"/>
    <mergeCell ref="A24:B24"/>
    <mergeCell ref="C34:D34"/>
  </mergeCells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62"/>
  <sheetViews>
    <sheetView zoomScaleNormal="100" workbookViewId="0"/>
  </sheetViews>
  <sheetFormatPr defaultRowHeight="13.5" x14ac:dyDescent="0.15"/>
  <cols>
    <col min="1" max="1" width="12.5" style="1" customWidth="1"/>
    <col min="2" max="6" width="13" style="1" customWidth="1"/>
    <col min="7" max="7" width="13.5" style="1" customWidth="1"/>
    <col min="8" max="8" width="3.75" style="1" customWidth="1"/>
    <col min="9" max="9" width="9.625" style="2" bestFit="1" customWidth="1"/>
    <col min="10" max="16384" width="9" style="1"/>
  </cols>
  <sheetData>
    <row r="1" spans="1:8" ht="17.25" customHeight="1" x14ac:dyDescent="0.15">
      <c r="A1" s="1" t="s">
        <v>56</v>
      </c>
    </row>
    <row r="2" spans="1:8" ht="16.5" x14ac:dyDescent="0.15">
      <c r="A2" s="3" t="s">
        <v>55</v>
      </c>
      <c r="B2" s="3"/>
      <c r="C2" s="3"/>
      <c r="D2" s="3"/>
      <c r="E2" s="3"/>
      <c r="F2" s="3"/>
      <c r="G2" s="3"/>
    </row>
    <row r="3" spans="1:8" ht="12" customHeight="1" x14ac:dyDescent="0.15">
      <c r="A3" s="4"/>
      <c r="B3" s="4"/>
      <c r="C3" s="4"/>
      <c r="D3" s="4"/>
      <c r="E3" s="4"/>
      <c r="F3" s="4"/>
      <c r="G3" s="4"/>
    </row>
    <row r="4" spans="1:8" x14ac:dyDescent="0.15">
      <c r="E4" s="5" t="s">
        <v>0</v>
      </c>
      <c r="F4" s="6"/>
      <c r="G4" s="7"/>
    </row>
    <row r="5" spans="1:8" ht="14.25" x14ac:dyDescent="0.15">
      <c r="A5" s="8" t="s">
        <v>1</v>
      </c>
      <c r="E5" s="9" t="s">
        <v>2</v>
      </c>
      <c r="F5" s="10"/>
      <c r="G5" s="11"/>
    </row>
    <row r="6" spans="1:8" x14ac:dyDescent="0.15">
      <c r="A6" s="12" t="s">
        <v>52</v>
      </c>
      <c r="B6" s="13"/>
      <c r="C6" s="13"/>
      <c r="E6" s="9" t="s">
        <v>3</v>
      </c>
      <c r="F6" s="11"/>
      <c r="G6" s="11"/>
    </row>
    <row r="7" spans="1:8" x14ac:dyDescent="0.15">
      <c r="E7" s="14"/>
      <c r="F7" s="15"/>
      <c r="G7" s="15"/>
    </row>
    <row r="8" spans="1:8" ht="14.25" x14ac:dyDescent="0.15">
      <c r="A8" s="8" t="s">
        <v>4</v>
      </c>
      <c r="E8" s="14"/>
      <c r="F8" s="15"/>
      <c r="G8" s="15"/>
    </row>
    <row r="9" spans="1:8" ht="14.25" thickBot="1" x14ac:dyDescent="0.2">
      <c r="A9" s="1" t="s">
        <v>5</v>
      </c>
    </row>
    <row r="10" spans="1:8" ht="14.25" customHeight="1" thickBot="1" x14ac:dyDescent="0.2">
      <c r="A10" s="16" t="s">
        <v>6</v>
      </c>
      <c r="B10" s="17">
        <v>7</v>
      </c>
      <c r="C10" s="18"/>
      <c r="D10" s="19"/>
      <c r="E10" s="20" t="s">
        <v>7</v>
      </c>
      <c r="F10" s="21"/>
      <c r="G10" s="22">
        <f>INT((G21*0.1+E34+E42)*365/12)</f>
        <v>135494</v>
      </c>
    </row>
    <row r="11" spans="1:8" ht="14.25" customHeight="1" thickBot="1" x14ac:dyDescent="0.2">
      <c r="A11" s="16" t="s">
        <v>8</v>
      </c>
      <c r="B11" s="23">
        <v>1.014</v>
      </c>
      <c r="C11" s="24"/>
      <c r="D11" s="25"/>
      <c r="E11" s="26" t="s">
        <v>9</v>
      </c>
      <c r="F11" s="27"/>
      <c r="G11" s="28">
        <f>H16*F16+H17*F17+H18*F18+H19*F19+H20*F20</f>
        <v>3.87</v>
      </c>
    </row>
    <row r="12" spans="1:8" ht="14.25" thickBot="1" x14ac:dyDescent="0.2">
      <c r="A12" s="15"/>
      <c r="C12" s="14"/>
      <c r="D12" s="14"/>
      <c r="E12" s="14"/>
      <c r="F12" s="14"/>
      <c r="G12" s="14"/>
      <c r="H12" s="29"/>
    </row>
    <row r="13" spans="1:8" ht="54" x14ac:dyDescent="0.15">
      <c r="A13" s="30"/>
      <c r="B13" s="31" t="s">
        <v>10</v>
      </c>
      <c r="C13" s="32" t="s">
        <v>11</v>
      </c>
      <c r="D13" s="32" t="s">
        <v>12</v>
      </c>
      <c r="E13" s="32" t="s">
        <v>13</v>
      </c>
      <c r="F13" s="32" t="s">
        <v>14</v>
      </c>
      <c r="G13" s="33" t="s">
        <v>15</v>
      </c>
    </row>
    <row r="14" spans="1:8" x14ac:dyDescent="0.15">
      <c r="A14" s="34" t="s">
        <v>16</v>
      </c>
      <c r="B14" s="126"/>
      <c r="C14" s="126"/>
      <c r="D14" s="126"/>
      <c r="E14" s="126"/>
      <c r="F14" s="126"/>
      <c r="G14" s="127"/>
    </row>
    <row r="15" spans="1:8" x14ac:dyDescent="0.15">
      <c r="A15" s="34" t="s">
        <v>17</v>
      </c>
      <c r="B15" s="126"/>
      <c r="C15" s="126"/>
      <c r="D15" s="126"/>
      <c r="E15" s="126"/>
      <c r="F15" s="126"/>
      <c r="G15" s="127"/>
    </row>
    <row r="16" spans="1:8" x14ac:dyDescent="0.15">
      <c r="A16" s="34" t="s">
        <v>18</v>
      </c>
      <c r="B16" s="35">
        <v>659</v>
      </c>
      <c r="C16" s="36">
        <v>105</v>
      </c>
      <c r="D16" s="37">
        <f>B16+C16</f>
        <v>764</v>
      </c>
      <c r="E16" s="38">
        <f>10*B$11</f>
        <v>10.14</v>
      </c>
      <c r="F16" s="39"/>
      <c r="G16" s="40">
        <f>ROUND(D16*E16*F16,0)</f>
        <v>0</v>
      </c>
      <c r="H16" s="54">
        <v>1</v>
      </c>
    </row>
    <row r="17" spans="1:8" x14ac:dyDescent="0.15">
      <c r="A17" s="34" t="s">
        <v>19</v>
      </c>
      <c r="B17" s="35">
        <v>729</v>
      </c>
      <c r="C17" s="36">
        <v>105</v>
      </c>
      <c r="D17" s="37">
        <f>B17+C17</f>
        <v>834</v>
      </c>
      <c r="E17" s="38">
        <f>10*B$11</f>
        <v>10.14</v>
      </c>
      <c r="F17" s="39">
        <v>0.02</v>
      </c>
      <c r="G17" s="40">
        <f>ROUND(D17*E17*F17,0)</f>
        <v>169</v>
      </c>
      <c r="H17" s="54">
        <v>2</v>
      </c>
    </row>
    <row r="18" spans="1:8" x14ac:dyDescent="0.15">
      <c r="A18" s="34" t="s">
        <v>20</v>
      </c>
      <c r="B18" s="35">
        <v>802</v>
      </c>
      <c r="C18" s="36">
        <v>105</v>
      </c>
      <c r="D18" s="37">
        <f>B18+C18</f>
        <v>907</v>
      </c>
      <c r="E18" s="38">
        <f>10*B$11</f>
        <v>10.14</v>
      </c>
      <c r="F18" s="42">
        <v>0.37</v>
      </c>
      <c r="G18" s="40">
        <f>ROUND(D18*E18*F18,0)</f>
        <v>3403</v>
      </c>
      <c r="H18" s="54">
        <v>3</v>
      </c>
    </row>
    <row r="19" spans="1:8" x14ac:dyDescent="0.15">
      <c r="A19" s="34" t="s">
        <v>21</v>
      </c>
      <c r="B19" s="35">
        <v>872</v>
      </c>
      <c r="C19" s="36">
        <v>105</v>
      </c>
      <c r="D19" s="37">
        <f>B19+C19</f>
        <v>977</v>
      </c>
      <c r="E19" s="38">
        <f>10*B$11</f>
        <v>10.14</v>
      </c>
      <c r="F19" s="42">
        <v>0.33</v>
      </c>
      <c r="G19" s="40">
        <f>ROUND(D19*E19*F19,0)</f>
        <v>3269</v>
      </c>
      <c r="H19" s="54">
        <v>4</v>
      </c>
    </row>
    <row r="20" spans="1:8" ht="14.25" thickBot="1" x14ac:dyDescent="0.2">
      <c r="A20" s="43" t="s">
        <v>22</v>
      </c>
      <c r="B20" s="44">
        <v>941</v>
      </c>
      <c r="C20" s="45">
        <v>105</v>
      </c>
      <c r="D20" s="46">
        <f>B20+C20</f>
        <v>1046</v>
      </c>
      <c r="E20" s="47">
        <f>10*B$11</f>
        <v>10.14</v>
      </c>
      <c r="F20" s="48">
        <v>0.28000000000000003</v>
      </c>
      <c r="G20" s="49">
        <f>ROUND(D20*E20*F20,0)</f>
        <v>2970</v>
      </c>
      <c r="H20" s="54">
        <v>5</v>
      </c>
    </row>
    <row r="21" spans="1:8" ht="15" thickTop="1" thickBot="1" x14ac:dyDescent="0.2">
      <c r="A21" s="50" t="s">
        <v>23</v>
      </c>
      <c r="B21" s="51"/>
      <c r="C21" s="51"/>
      <c r="D21" s="51"/>
      <c r="E21" s="51"/>
      <c r="F21" s="52">
        <f>SUM(F16:F20)</f>
        <v>1</v>
      </c>
      <c r="G21" s="53">
        <f>SUM(G16:G20)</f>
        <v>9811</v>
      </c>
      <c r="H21" s="54"/>
    </row>
    <row r="22" spans="1:8" x14ac:dyDescent="0.15">
      <c r="H22" s="54"/>
    </row>
    <row r="23" spans="1:8" ht="14.25" thickBot="1" x14ac:dyDescent="0.2">
      <c r="A23" s="15" t="s">
        <v>24</v>
      </c>
      <c r="B23" s="15"/>
      <c r="H23" s="54"/>
    </row>
    <row r="24" spans="1:8" x14ac:dyDescent="0.15">
      <c r="A24" s="55" t="s">
        <v>25</v>
      </c>
      <c r="B24" s="56"/>
      <c r="C24" s="57" t="s">
        <v>26</v>
      </c>
      <c r="D24" s="58" t="s">
        <v>27</v>
      </c>
    </row>
    <row r="25" spans="1:8" x14ac:dyDescent="0.15">
      <c r="A25" s="128" t="s">
        <v>53</v>
      </c>
      <c r="B25" s="129"/>
      <c r="C25" s="130">
        <v>105</v>
      </c>
      <c r="D25" s="131" t="s">
        <v>54</v>
      </c>
    </row>
    <row r="26" spans="1:8" x14ac:dyDescent="0.15">
      <c r="A26" s="128"/>
      <c r="B26" s="132"/>
      <c r="C26" s="130"/>
      <c r="D26" s="131"/>
    </row>
    <row r="27" spans="1:8" x14ac:dyDescent="0.15">
      <c r="A27" s="128"/>
      <c r="B27" s="132"/>
      <c r="C27" s="130"/>
      <c r="D27" s="131"/>
    </row>
    <row r="28" spans="1:8" x14ac:dyDescent="0.15">
      <c r="A28" s="128"/>
      <c r="B28" s="132"/>
      <c r="C28" s="130"/>
      <c r="D28" s="131"/>
    </row>
    <row r="29" spans="1:8" x14ac:dyDescent="0.15">
      <c r="A29" s="128"/>
      <c r="B29" s="132"/>
      <c r="C29" s="130"/>
      <c r="D29" s="131"/>
    </row>
    <row r="30" spans="1:8" x14ac:dyDescent="0.15">
      <c r="A30" s="128"/>
      <c r="B30" s="132"/>
      <c r="C30" s="130"/>
      <c r="D30" s="131"/>
    </row>
    <row r="31" spans="1:8" ht="14.25" thickBot="1" x14ac:dyDescent="0.2">
      <c r="A31" s="133"/>
      <c r="B31" s="134"/>
      <c r="C31" s="135"/>
      <c r="D31" s="136"/>
    </row>
    <row r="32" spans="1:8" x14ac:dyDescent="0.15">
      <c r="A32" s="15" t="s">
        <v>28</v>
      </c>
      <c r="B32" s="68"/>
      <c r="C32" s="68"/>
      <c r="D32" s="68"/>
    </row>
    <row r="33" spans="1:9" ht="14.25" thickBot="1" x14ac:dyDescent="0.2"/>
    <row r="34" spans="1:9" ht="14.25" thickBot="1" x14ac:dyDescent="0.2">
      <c r="A34" s="1" t="s">
        <v>29</v>
      </c>
      <c r="C34" s="69" t="s">
        <v>30</v>
      </c>
      <c r="D34" s="70"/>
      <c r="E34" s="71">
        <f>E39*E38+D39*D38</f>
        <v>1402.8000000000002</v>
      </c>
      <c r="I34" s="1"/>
    </row>
    <row r="35" spans="1:9" ht="14.25" thickBot="1" x14ac:dyDescent="0.2">
      <c r="A35" s="72"/>
      <c r="C35" s="14"/>
      <c r="D35" s="14"/>
      <c r="E35" s="73"/>
      <c r="I35" s="1"/>
    </row>
    <row r="36" spans="1:9" x14ac:dyDescent="0.15">
      <c r="A36" s="72"/>
      <c r="B36" s="55" t="s">
        <v>31</v>
      </c>
      <c r="C36" s="74"/>
      <c r="D36" s="74"/>
      <c r="E36" s="74"/>
      <c r="F36" s="75"/>
      <c r="I36" s="1"/>
    </row>
    <row r="37" spans="1:9" x14ac:dyDescent="0.15">
      <c r="A37" s="72"/>
      <c r="B37" s="76" t="s">
        <v>32</v>
      </c>
      <c r="C37" s="77"/>
      <c r="D37" s="78" t="s">
        <v>33</v>
      </c>
      <c r="E37" s="78" t="s">
        <v>34</v>
      </c>
      <c r="F37" s="79" t="s">
        <v>35</v>
      </c>
      <c r="I37" s="1"/>
    </row>
    <row r="38" spans="1:9" ht="14.25" thickBot="1" x14ac:dyDescent="0.2">
      <c r="B38" s="76" t="s">
        <v>36</v>
      </c>
      <c r="C38" s="77"/>
      <c r="D38" s="80">
        <v>0.81</v>
      </c>
      <c r="E38" s="81">
        <f>1-D38</f>
        <v>0.18999999999999995</v>
      </c>
      <c r="F38" s="82">
        <f>SUM(D38:E38)</f>
        <v>1</v>
      </c>
      <c r="I38" s="1"/>
    </row>
    <row r="39" spans="1:9" ht="15" thickTop="1" thickBot="1" x14ac:dyDescent="0.2">
      <c r="B39" s="83" t="s">
        <v>37</v>
      </c>
      <c r="C39" s="84"/>
      <c r="D39" s="85">
        <v>1380</v>
      </c>
      <c r="E39" s="86">
        <v>1500</v>
      </c>
      <c r="F39" s="87"/>
      <c r="I39" s="1"/>
    </row>
    <row r="40" spans="1:9" ht="14.25" x14ac:dyDescent="0.15">
      <c r="G40" s="88"/>
      <c r="I40" s="1"/>
    </row>
    <row r="41" spans="1:9" ht="15" thickBot="1" x14ac:dyDescent="0.2">
      <c r="E41" s="15"/>
      <c r="F41" s="15"/>
      <c r="G41" s="89"/>
    </row>
    <row r="42" spans="1:9" ht="14.25" thickBot="1" x14ac:dyDescent="0.2">
      <c r="A42" s="72" t="s">
        <v>38</v>
      </c>
      <c r="C42" s="69" t="s">
        <v>39</v>
      </c>
      <c r="D42" s="70"/>
      <c r="E42" s="71">
        <f>E47*E46+D47*D46</f>
        <v>2070.6999999999998</v>
      </c>
    </row>
    <row r="43" spans="1:9" ht="14.25" thickBot="1" x14ac:dyDescent="0.2">
      <c r="A43" s="72"/>
      <c r="C43" s="14"/>
      <c r="D43" s="14"/>
      <c r="E43" s="73"/>
    </row>
    <row r="44" spans="1:9" x14ac:dyDescent="0.15">
      <c r="A44" s="72"/>
      <c r="B44" s="55" t="s">
        <v>31</v>
      </c>
      <c r="C44" s="74"/>
      <c r="D44" s="74"/>
      <c r="E44" s="74"/>
      <c r="F44" s="75"/>
    </row>
    <row r="45" spans="1:9" x14ac:dyDescent="0.15">
      <c r="A45" s="72"/>
      <c r="B45" s="76" t="s">
        <v>32</v>
      </c>
      <c r="C45" s="77"/>
      <c r="D45" s="78" t="s">
        <v>33</v>
      </c>
      <c r="E45" s="78" t="s">
        <v>34</v>
      </c>
      <c r="F45" s="79" t="s">
        <v>35</v>
      </c>
    </row>
    <row r="46" spans="1:9" ht="14.25" thickBot="1" x14ac:dyDescent="0.2">
      <c r="B46" s="76" t="s">
        <v>36</v>
      </c>
      <c r="C46" s="77"/>
      <c r="D46" s="81">
        <f>D38</f>
        <v>0.81</v>
      </c>
      <c r="E46" s="81">
        <f>E38</f>
        <v>0.18999999999999995</v>
      </c>
      <c r="F46" s="82">
        <f>SUM(D46:E46)</f>
        <v>1</v>
      </c>
    </row>
    <row r="47" spans="1:9" ht="15" thickTop="1" thickBot="1" x14ac:dyDescent="0.2">
      <c r="B47" s="83" t="s">
        <v>37</v>
      </c>
      <c r="C47" s="84"/>
      <c r="D47" s="85">
        <v>1970</v>
      </c>
      <c r="E47" s="86">
        <v>2500</v>
      </c>
      <c r="F47" s="87"/>
    </row>
    <row r="48" spans="1:9" ht="14.25" thickBot="1" x14ac:dyDescent="0.2">
      <c r="B48" s="14"/>
      <c r="C48" s="14"/>
      <c r="D48" s="90"/>
      <c r="E48" s="90"/>
      <c r="F48" s="91"/>
    </row>
    <row r="49" spans="1:9" ht="25.5" thickTop="1" thickBot="1" x14ac:dyDescent="0.2">
      <c r="A49" s="1" t="s">
        <v>40</v>
      </c>
      <c r="B49" s="92" t="s">
        <v>41</v>
      </c>
      <c r="C49" s="93">
        <v>4</v>
      </c>
    </row>
    <row r="50" spans="1:9" ht="42.75" customHeight="1" x14ac:dyDescent="0.15">
      <c r="A50" s="94"/>
      <c r="B50" s="32" t="s">
        <v>42</v>
      </c>
      <c r="C50" s="95" t="s">
        <v>43</v>
      </c>
      <c r="D50" s="96" t="s">
        <v>44</v>
      </c>
      <c r="E50" s="32" t="s">
        <v>45</v>
      </c>
      <c r="F50" s="32" t="s">
        <v>46</v>
      </c>
      <c r="G50" s="33" t="s">
        <v>47</v>
      </c>
    </row>
    <row r="51" spans="1:9" ht="14.25" x14ac:dyDescent="0.15">
      <c r="A51" s="97" t="s">
        <v>63</v>
      </c>
      <c r="B51" s="98">
        <f>G21+E34+E42</f>
        <v>13284.5</v>
      </c>
      <c r="C51" s="99">
        <f>365/12*C49</f>
        <v>121.66666666666667</v>
      </c>
      <c r="D51" s="100">
        <f>B51*C51</f>
        <v>1616280.8333333335</v>
      </c>
      <c r="E51" s="101">
        <v>100</v>
      </c>
      <c r="F51" s="102">
        <v>0.65</v>
      </c>
      <c r="G51" s="103">
        <f>ROUND(D51*E51*F51/1000,0)</f>
        <v>105058</v>
      </c>
    </row>
    <row r="52" spans="1:9" ht="14.25" x14ac:dyDescent="0.15">
      <c r="A52" s="104" t="s">
        <v>58</v>
      </c>
      <c r="B52" s="98">
        <f>B51</f>
        <v>13284.5</v>
      </c>
      <c r="C52" s="99">
        <v>365</v>
      </c>
      <c r="D52" s="100">
        <f>B52*C52</f>
        <v>4848842.5</v>
      </c>
      <c r="E52" s="101">
        <f>E51</f>
        <v>100</v>
      </c>
      <c r="F52" s="102">
        <v>0.96</v>
      </c>
      <c r="G52" s="103">
        <f>ROUND(D52*E52*F52/1000,0)</f>
        <v>465489</v>
      </c>
    </row>
    <row r="53" spans="1:9" ht="14.25" x14ac:dyDescent="0.15">
      <c r="A53" s="104" t="s">
        <v>59</v>
      </c>
      <c r="B53" s="98">
        <f>B52</f>
        <v>13284.5</v>
      </c>
      <c r="C53" s="99">
        <v>365</v>
      </c>
      <c r="D53" s="100">
        <f>B53*C53</f>
        <v>4848842.5</v>
      </c>
      <c r="E53" s="101">
        <f>E52</f>
        <v>100</v>
      </c>
      <c r="F53" s="102">
        <v>0.96</v>
      </c>
      <c r="G53" s="103">
        <f>ROUND(D53*E53*F53/1000,0)</f>
        <v>465489</v>
      </c>
    </row>
    <row r="54" spans="1:9" ht="14.25" x14ac:dyDescent="0.15">
      <c r="A54" s="104" t="s">
        <v>60</v>
      </c>
      <c r="B54" s="98">
        <f>B53</f>
        <v>13284.5</v>
      </c>
      <c r="C54" s="99">
        <v>365</v>
      </c>
      <c r="D54" s="100">
        <f>B54*C54</f>
        <v>4848842.5</v>
      </c>
      <c r="E54" s="101">
        <f>E53</f>
        <v>100</v>
      </c>
      <c r="F54" s="102">
        <v>0.96</v>
      </c>
      <c r="G54" s="103">
        <f>ROUND(D54*E54*F54/1000,0)</f>
        <v>465489</v>
      </c>
    </row>
    <row r="55" spans="1:9" ht="15" thickBot="1" x14ac:dyDescent="0.2">
      <c r="A55" s="105" t="s">
        <v>61</v>
      </c>
      <c r="B55" s="106">
        <f>B54</f>
        <v>13284.5</v>
      </c>
      <c r="C55" s="107">
        <v>365</v>
      </c>
      <c r="D55" s="108">
        <f>B55*C55</f>
        <v>4848842.5</v>
      </c>
      <c r="E55" s="109">
        <f>E54</f>
        <v>100</v>
      </c>
      <c r="F55" s="110">
        <v>0.96</v>
      </c>
      <c r="G55" s="111">
        <f>ROUND(D55*E55*F55/1000,0)</f>
        <v>465489</v>
      </c>
    </row>
    <row r="56" spans="1:9" x14ac:dyDescent="0.15">
      <c r="I56" s="112"/>
    </row>
    <row r="57" spans="1:9" ht="14.25" thickBot="1" x14ac:dyDescent="0.2">
      <c r="A57" s="1" t="s">
        <v>48</v>
      </c>
      <c r="I57" s="112"/>
    </row>
    <row r="58" spans="1:9" x14ac:dyDescent="0.15">
      <c r="A58" s="113"/>
      <c r="B58" s="114"/>
      <c r="C58" s="57" t="s">
        <v>57</v>
      </c>
      <c r="D58" s="57" t="s">
        <v>58</v>
      </c>
      <c r="E58" s="57" t="s">
        <v>59</v>
      </c>
      <c r="F58" s="57" t="s">
        <v>60</v>
      </c>
      <c r="G58" s="58" t="s">
        <v>61</v>
      </c>
      <c r="I58" s="112"/>
    </row>
    <row r="59" spans="1:9" x14ac:dyDescent="0.15">
      <c r="A59" s="115" t="s">
        <v>49</v>
      </c>
      <c r="B59" s="116"/>
      <c r="C59" s="117">
        <f>ROUND(G21*0.9*C51*E51*F51/1000,0)</f>
        <v>69830</v>
      </c>
      <c r="D59" s="117">
        <f>ROUND($G$21*0.9*365*E52*F52/1000,0)</f>
        <v>309400</v>
      </c>
      <c r="E59" s="117">
        <f t="shared" ref="E59:G60" si="0">D59</f>
        <v>309400</v>
      </c>
      <c r="F59" s="117">
        <f t="shared" si="0"/>
        <v>309400</v>
      </c>
      <c r="G59" s="118">
        <f t="shared" si="0"/>
        <v>309400</v>
      </c>
      <c r="I59" s="112"/>
    </row>
    <row r="60" spans="1:9" x14ac:dyDescent="0.15">
      <c r="A60" s="119" t="s">
        <v>50</v>
      </c>
      <c r="B60" s="120"/>
      <c r="C60" s="117">
        <f>ROUND(G21*0.1*C51*E51*F51/1000+E34*C51*E51*F51/1000,0)</f>
        <v>18853</v>
      </c>
      <c r="D60" s="117">
        <f>ROUND(G21*0.1*C52*F52*E52/1000+E34*C52*E52*F52/1000,0)</f>
        <v>83532</v>
      </c>
      <c r="E60" s="117">
        <f t="shared" si="0"/>
        <v>83532</v>
      </c>
      <c r="F60" s="117">
        <f t="shared" si="0"/>
        <v>83532</v>
      </c>
      <c r="G60" s="118">
        <f t="shared" si="0"/>
        <v>83532</v>
      </c>
      <c r="I60" s="112"/>
    </row>
    <row r="61" spans="1:9" ht="14.25" thickBot="1" x14ac:dyDescent="0.2">
      <c r="A61" s="121" t="s">
        <v>51</v>
      </c>
      <c r="B61" s="122"/>
      <c r="C61" s="123">
        <f>ROUND($E$42*365/12*C49/1000*E51*F51,0)</f>
        <v>16376</v>
      </c>
      <c r="D61" s="123">
        <f>ROUND(E42*365*E52*F52/1000,0)</f>
        <v>72557</v>
      </c>
      <c r="E61" s="124">
        <f>E42*C53*E53*F53/1000</f>
        <v>72557.32799999998</v>
      </c>
      <c r="F61" s="124">
        <f>E42*C54*E54*F54/1000</f>
        <v>72557.32799999998</v>
      </c>
      <c r="G61" s="111">
        <f>E42*C55*E55*F55/1000</f>
        <v>72557.32799999998</v>
      </c>
      <c r="I61" s="112"/>
    </row>
    <row r="62" spans="1:9" x14ac:dyDescent="0.15">
      <c r="C62" s="125">
        <f>SUM(C59:C61)</f>
        <v>105059</v>
      </c>
      <c r="D62" s="125">
        <f>SUM(D59:D61)</f>
        <v>465489</v>
      </c>
      <c r="E62" s="125">
        <f>SUM(E59:E61)</f>
        <v>465489.32799999998</v>
      </c>
      <c r="F62" s="125">
        <f>SUM(F59:F61)</f>
        <v>465489.32799999998</v>
      </c>
      <c r="G62" s="125">
        <f>SUM(G59:G61)</f>
        <v>465489.32799999998</v>
      </c>
    </row>
  </sheetData>
  <mergeCells count="18">
    <mergeCell ref="A61:B61"/>
    <mergeCell ref="B37:C37"/>
    <mergeCell ref="B38:C38"/>
    <mergeCell ref="B39:C39"/>
    <mergeCell ref="C42:D42"/>
    <mergeCell ref="B44:F44"/>
    <mergeCell ref="B45:C45"/>
    <mergeCell ref="B46:C46"/>
    <mergeCell ref="B47:C47"/>
    <mergeCell ref="A58:B58"/>
    <mergeCell ref="A59:B59"/>
    <mergeCell ref="A60:B60"/>
    <mergeCell ref="B36:F36"/>
    <mergeCell ref="A2:G2"/>
    <mergeCell ref="E10:F10"/>
    <mergeCell ref="E11:F11"/>
    <mergeCell ref="A24:B24"/>
    <mergeCell ref="C34:D34"/>
  </mergeCells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特養算出根拠</vt:lpstr>
      <vt:lpstr>特養算出根拠（例）</vt:lpstr>
      <vt:lpstr>特養算出根拠!Print_Area</vt:lpstr>
      <vt:lpstr>'特養算出根拠（例）'!Print_Area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健</dc:creator>
  <cp:lastModifiedBy>Windows ユーザー</cp:lastModifiedBy>
  <cp:lastPrinted>2021-04-20T07:05:47Z</cp:lastPrinted>
  <dcterms:created xsi:type="dcterms:W3CDTF">2015-06-19T04:02:13Z</dcterms:created>
  <dcterms:modified xsi:type="dcterms:W3CDTF">2021-04-20T07:22:29Z</dcterms:modified>
</cp:coreProperties>
</file>