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codeName="ThisWorkbook" defaultThemeVersion="166925"/>
  <mc:AlternateContent xmlns:mc="http://schemas.openxmlformats.org/markup-compatibility/2006">
    <mc:Choice Requires="x15">
      <x15ac:absPath xmlns:x15ac="http://schemas.microsoft.com/office/spreadsheetml/2010/11/ac" url="\\SRFILE\流山市役所\05子ども家庭部\保育課\★令和６年度\01入所係\令和６年園一覧表関係\新様式\回収\"/>
    </mc:Choice>
  </mc:AlternateContent>
  <xr:revisionPtr revIDLastSave="0" documentId="13_ncr:1_{5EEBE999-ECB8-452F-839E-4CC70CF4B9D5}" xr6:coauthVersionLast="47" xr6:coauthVersionMax="47" xr10:uidLastSave="{00000000-0000-0000-0000-000000000000}"/>
  <bookViews>
    <workbookView xWindow="-120" yWindow="-120" windowWidth="20730" windowHeight="11160" tabRatio="883" xr2:uid="{00000000-000D-0000-FFFF-FFFF00000000}"/>
  </bookViews>
  <sheets>
    <sheet name="公表用一覧" sheetId="120" r:id="rId1"/>
    <sheet name="1" sheetId="564" r:id="rId2"/>
    <sheet name="2" sheetId="565" r:id="rId3"/>
    <sheet name="3" sheetId="566" r:id="rId4"/>
    <sheet name="7" sheetId="567" r:id="rId5"/>
    <sheet name="8" sheetId="568" r:id="rId6"/>
    <sheet name="11" sheetId="569" r:id="rId7"/>
    <sheet name="12" sheetId="570" r:id="rId8"/>
    <sheet name="14" sheetId="571" r:id="rId9"/>
    <sheet name="16" sheetId="572" r:id="rId10"/>
    <sheet name="17" sheetId="573" r:id="rId11"/>
    <sheet name="18" sheetId="574" r:id="rId12"/>
    <sheet name="19" sheetId="575" r:id="rId13"/>
    <sheet name="116" sheetId="576" r:id="rId14"/>
    <sheet name="117" sheetId="577" r:id="rId15"/>
    <sheet name="119" sheetId="578" r:id="rId16"/>
    <sheet name="120" sheetId="579" r:id="rId17"/>
    <sheet name="121" sheetId="580" r:id="rId18"/>
    <sheet name="122" sheetId="581" r:id="rId19"/>
    <sheet name="123" sheetId="582" r:id="rId20"/>
    <sheet name="124" sheetId="583" r:id="rId21"/>
    <sheet name="125" sheetId="584" r:id="rId22"/>
    <sheet name="126" sheetId="585" r:id="rId23"/>
    <sheet name="300" sheetId="586" r:id="rId24"/>
    <sheet name="301" sheetId="587" r:id="rId25"/>
    <sheet name="302" sheetId="588" r:id="rId26"/>
    <sheet name="303" sheetId="589" r:id="rId27"/>
    <sheet name="304" sheetId="590" r:id="rId28"/>
    <sheet name="305" sheetId="591" r:id="rId29"/>
    <sheet name="306" sheetId="592" r:id="rId30"/>
    <sheet name="308" sheetId="593" r:id="rId31"/>
    <sheet name="309" sheetId="594" r:id="rId32"/>
    <sheet name="310" sheetId="595" r:id="rId33"/>
    <sheet name="311" sheetId="596" r:id="rId34"/>
    <sheet name="312" sheetId="597" r:id="rId35"/>
    <sheet name="313" sheetId="598" r:id="rId36"/>
    <sheet name="314" sheetId="599" r:id="rId37"/>
    <sheet name="315" sheetId="600" r:id="rId38"/>
    <sheet name="316" sheetId="601" r:id="rId39"/>
    <sheet name="317" sheetId="602" r:id="rId40"/>
    <sheet name="318" sheetId="603" r:id="rId41"/>
    <sheet name="319" sheetId="604" r:id="rId42"/>
    <sheet name="320" sheetId="605" r:id="rId43"/>
    <sheet name="321" sheetId="606" r:id="rId44"/>
    <sheet name="322" sheetId="607" r:id="rId45"/>
    <sheet name="323" sheetId="608" r:id="rId46"/>
    <sheet name="324" sheetId="609" r:id="rId47"/>
    <sheet name="325" sheetId="610" r:id="rId48"/>
    <sheet name="326" sheetId="611" r:id="rId49"/>
    <sheet name="327" sheetId="612" r:id="rId50"/>
    <sheet name="328" sheetId="613" r:id="rId51"/>
    <sheet name="329" sheetId="614" r:id="rId52"/>
    <sheet name="330" sheetId="615" r:id="rId53"/>
    <sheet name="332" sheetId="616" r:id="rId54"/>
    <sheet name="333" sheetId="617" r:id="rId55"/>
    <sheet name="334" sheetId="618" r:id="rId56"/>
    <sheet name="335" sheetId="619" r:id="rId57"/>
    <sheet name="336" sheetId="620" r:id="rId58"/>
    <sheet name="337" sheetId="621" r:id="rId59"/>
    <sheet name="340" sheetId="622" r:id="rId60"/>
    <sheet name="341" sheetId="623" r:id="rId61"/>
    <sheet name="342" sheetId="624" r:id="rId62"/>
    <sheet name="343" sheetId="625" r:id="rId63"/>
    <sheet name="344" sheetId="626" r:id="rId64"/>
    <sheet name="345" sheetId="627" r:id="rId65"/>
    <sheet name="346" sheetId="628" r:id="rId66"/>
    <sheet name="348" sheetId="629" r:id="rId67"/>
    <sheet name="349" sheetId="630" r:id="rId68"/>
    <sheet name="351" sheetId="631" r:id="rId69"/>
    <sheet name="352" sheetId="632" r:id="rId70"/>
    <sheet name="353" sheetId="633" r:id="rId71"/>
    <sheet name="354" sheetId="634" r:id="rId72"/>
    <sheet name="355" sheetId="635" r:id="rId73"/>
    <sheet name="356" sheetId="636" r:id="rId74"/>
    <sheet name="357" sheetId="637" r:id="rId75"/>
    <sheet name="358" sheetId="638" r:id="rId76"/>
    <sheet name="361" sheetId="639" r:id="rId77"/>
    <sheet name="362" sheetId="640" r:id="rId78"/>
    <sheet name="363" sheetId="641" r:id="rId79"/>
    <sheet name="365" sheetId="642" r:id="rId80"/>
    <sheet name="366" sheetId="643" r:id="rId81"/>
    <sheet name="367" sheetId="644" r:id="rId82"/>
    <sheet name="368" sheetId="645" r:id="rId83"/>
    <sheet name="369" sheetId="646" r:id="rId84"/>
    <sheet name="370" sheetId="647" r:id="rId85"/>
    <sheet name="371" sheetId="648" r:id="rId86"/>
    <sheet name="372" sheetId="649" r:id="rId87"/>
    <sheet name="373" sheetId="650" r:id="rId88"/>
    <sheet name="375" sheetId="651" r:id="rId89"/>
    <sheet name="376" sheetId="652" r:id="rId90"/>
    <sheet name="377" sheetId="653" r:id="rId91"/>
    <sheet name="378" sheetId="654" r:id="rId92"/>
    <sheet name="379" sheetId="655" r:id="rId93"/>
    <sheet name="380" sheetId="656" r:id="rId94"/>
    <sheet name="381" sheetId="657" r:id="rId95"/>
    <sheet name="382" sheetId="658" r:id="rId96"/>
    <sheet name="383" sheetId="659" r:id="rId97"/>
    <sheet name="384" sheetId="660" r:id="rId98"/>
    <sheet name="385" sheetId="661" r:id="rId99"/>
    <sheet name="386" sheetId="662" r:id="rId100"/>
    <sheet name="387" sheetId="663" r:id="rId101"/>
    <sheet name="388" sheetId="664" r:id="rId102"/>
    <sheet name="389" sheetId="665" r:id="rId103"/>
    <sheet name="390" sheetId="666" r:id="rId104"/>
    <sheet name="391" sheetId="667" r:id="rId105"/>
  </sheets>
  <definedNames>
    <definedName name="_xlnm._FilterDatabase" localSheetId="0" hidden="1">公表用一覧!$A$7:$X$119</definedName>
    <definedName name="_xlnm.Print_Area" localSheetId="1">'1'!$A$1:$K$118</definedName>
    <definedName name="_xlnm.Print_Area" localSheetId="6">'11'!$A$1:$K$66</definedName>
    <definedName name="_xlnm.Print_Area" localSheetId="13">'116'!$A$1:$K$144</definedName>
    <definedName name="_xlnm.Print_Area" localSheetId="14">'117'!$A$1:$K$66</definedName>
    <definedName name="_xlnm.Print_Area" localSheetId="15">'119'!$A$1:$K$93</definedName>
    <definedName name="_xlnm.Print_Area" localSheetId="7">'12'!$A$1:$K$66</definedName>
    <definedName name="_xlnm.Print_Area" localSheetId="16">'120'!$A$1:$K$66</definedName>
    <definedName name="_xlnm.Print_Area" localSheetId="17">'121'!$A$1:$K$66</definedName>
    <definedName name="_xlnm.Print_Area" localSheetId="18">'122'!$A$1:$K$92</definedName>
    <definedName name="_xlnm.Print_Area" localSheetId="19">'123'!$A$1:$K$66</definedName>
    <definedName name="_xlnm.Print_Area" localSheetId="20">'124'!$A$1:$K$66</definedName>
    <definedName name="_xlnm.Print_Area" localSheetId="21">'125'!$A$1:$K$66</definedName>
    <definedName name="_xlnm.Print_Area" localSheetId="22">'126'!$A$1:$K$66</definedName>
    <definedName name="_xlnm.Print_Area" localSheetId="8">'14'!$A$1:$K$94</definedName>
    <definedName name="_xlnm.Print_Area" localSheetId="9">'16'!$A$1:$K$66</definedName>
    <definedName name="_xlnm.Print_Area" localSheetId="10">'17'!$A$1:$K$66</definedName>
    <definedName name="_xlnm.Print_Area" localSheetId="11">'18'!$A$1:$K$92</definedName>
    <definedName name="_xlnm.Print_Area" localSheetId="12">'19'!$A$1:$K$66</definedName>
    <definedName name="_xlnm.Print_Area" localSheetId="2">'2'!$A$1:$K$118</definedName>
    <definedName name="_xlnm.Print_Area" localSheetId="3">'3'!$A$1:$K$118</definedName>
    <definedName name="_xlnm.Print_Area" localSheetId="23">'300'!$A$1:$K$70</definedName>
    <definedName name="_xlnm.Print_Area" localSheetId="24">'301'!$A$1:$K$66</definedName>
    <definedName name="_xlnm.Print_Area" localSheetId="25">'302'!$A$1:$K$92</definedName>
    <definedName name="_xlnm.Print_Area" localSheetId="26">'303'!$A$1:$K$66</definedName>
    <definedName name="_xlnm.Print_Area" localSheetId="27">'304'!$A$1:$K$66</definedName>
    <definedName name="_xlnm.Print_Area" localSheetId="30">'308'!$A$1:$K$92</definedName>
    <definedName name="_xlnm.Print_Area" localSheetId="31">'309'!$A$1:$K$94</definedName>
    <definedName name="_xlnm.Print_Area" localSheetId="32">'310'!$A$1:$K$66</definedName>
    <definedName name="_xlnm.Print_Area" localSheetId="33">'311'!$A$1:$K$66</definedName>
    <definedName name="_xlnm.Print_Area" localSheetId="34">'312'!$A$1:$K$66</definedName>
    <definedName name="_xlnm.Print_Area" localSheetId="35">'313'!$A$1:$K$92</definedName>
    <definedName name="_xlnm.Print_Area" localSheetId="36">'314'!$A$1:$K$60</definedName>
    <definedName name="_xlnm.Print_Area" localSheetId="37">'315'!$A$1:$K$66</definedName>
    <definedName name="_xlnm.Print_Area" localSheetId="38">'316'!$A$1:$K$66</definedName>
    <definedName name="_xlnm.Print_Area" localSheetId="39">'317'!$A$1:$K$92</definedName>
    <definedName name="_xlnm.Print_Area" localSheetId="40">'318'!$A$1:$K$92</definedName>
    <definedName name="_xlnm.Print_Area" localSheetId="41">'319'!$A$1:$K$66</definedName>
    <definedName name="_xlnm.Print_Area" localSheetId="42">'320'!$A$1:$K$66</definedName>
    <definedName name="_xlnm.Print_Area" localSheetId="43">'321'!$A$1:$K$92</definedName>
    <definedName name="_xlnm.Print_Area" localSheetId="44">'322'!$A$1:$K$92</definedName>
    <definedName name="_xlnm.Print_Area" localSheetId="45">'323'!$A$1:$K$66</definedName>
    <definedName name="_xlnm.Print_Area" localSheetId="46">'324'!$A$1:$K$66</definedName>
    <definedName name="_xlnm.Print_Area" localSheetId="47">'325'!$A$1:$K$92</definedName>
    <definedName name="_xlnm.Print_Area" localSheetId="48">'326'!$A$1:$K$66</definedName>
    <definedName name="_xlnm.Print_Area" localSheetId="49">'327'!$A$1:$K$66</definedName>
    <definedName name="_xlnm.Print_Area" localSheetId="50">'328'!$A$1:$K$66</definedName>
    <definedName name="_xlnm.Print_Area" localSheetId="51">'329'!$A$1:$K$92</definedName>
    <definedName name="_xlnm.Print_Area" localSheetId="52">'330'!$A$1:$K$66</definedName>
    <definedName name="_xlnm.Print_Area" localSheetId="53">'332'!$A$1:$K$66</definedName>
    <definedName name="_xlnm.Print_Area" localSheetId="54">'333'!$A$1:$K$66</definedName>
    <definedName name="_xlnm.Print_Area" localSheetId="55">'334'!$A$1:$K$66</definedName>
    <definedName name="_xlnm.Print_Area" localSheetId="56">'335'!$A$1:$K$122</definedName>
    <definedName name="_xlnm.Print_Area" localSheetId="57">'336'!$A$1:$K$66</definedName>
    <definedName name="_xlnm.Print_Area" localSheetId="58">'337'!$A$1:$K$116</definedName>
    <definedName name="_xlnm.Print_Area" localSheetId="59">'340'!$A$1:$K$66</definedName>
    <definedName name="_xlnm.Print_Area" localSheetId="60">'341'!$A$1:$K$66</definedName>
    <definedName name="_xlnm.Print_Area" localSheetId="61">'342'!$A$1:$K$174</definedName>
    <definedName name="_xlnm.Print_Area" localSheetId="62">'343'!$A$1:$K$66</definedName>
    <definedName name="_xlnm.Print_Area" localSheetId="63">'344'!$A$1:$K$118</definedName>
    <definedName name="_xlnm.Print_Area" localSheetId="64">'345'!$A$1:$K$66</definedName>
    <definedName name="_xlnm.Print_Area" localSheetId="65">'346'!$A$1:$K$66</definedName>
    <definedName name="_xlnm.Print_Area" localSheetId="66">'348'!$A$1:$K$66</definedName>
    <definedName name="_xlnm.Print_Area" localSheetId="67">'349'!$A$1:$K$66</definedName>
    <definedName name="_xlnm.Print_Area" localSheetId="68">'351'!$A$1:$K$92</definedName>
    <definedName name="_xlnm.Print_Area" localSheetId="69">'352'!$A$1:$K$92</definedName>
    <definedName name="_xlnm.Print_Area" localSheetId="70">'353'!$A$1:$K$66</definedName>
    <definedName name="_xlnm.Print_Area" localSheetId="71">'354'!$A$1:$K$92</definedName>
    <definedName name="_xlnm.Print_Area" localSheetId="72">'355'!$A$1:$K$66</definedName>
    <definedName name="_xlnm.Print_Area" localSheetId="73">'356'!$A$1:$K$120</definedName>
    <definedName name="_xlnm.Print_Area" localSheetId="74">'357'!$A$1:$K$66</definedName>
    <definedName name="_xlnm.Print_Area" localSheetId="75">'358'!$A$1:$K$66</definedName>
    <definedName name="_xlnm.Print_Area" localSheetId="76">'361'!$A$1:$K$66</definedName>
    <definedName name="_xlnm.Print_Area" localSheetId="77">'362'!$A$1:$K$93</definedName>
    <definedName name="_xlnm.Print_Area" localSheetId="78">'363'!$A$1:$K$92</definedName>
    <definedName name="_xlnm.Print_Area" localSheetId="79">'365'!$A$1:$K$66</definedName>
    <definedName name="_xlnm.Print_Area" localSheetId="80">'366'!$A$1:$K$66</definedName>
    <definedName name="_xlnm.Print_Area" localSheetId="81">'367'!$A$1:$K$92</definedName>
    <definedName name="_xlnm.Print_Area" localSheetId="82">'368'!$A$1:$K$66</definedName>
    <definedName name="_xlnm.Print_Area" localSheetId="83">'369'!$A$1:$K$66</definedName>
    <definedName name="_xlnm.Print_Area" localSheetId="84">'370'!$A$1:$K$66</definedName>
    <definedName name="_xlnm.Print_Area" localSheetId="85">'371'!$A$1:$K$92</definedName>
    <definedName name="_xlnm.Print_Area" localSheetId="86">'372'!$A$1:$K$92</definedName>
    <definedName name="_xlnm.Print_Area" localSheetId="87">'373'!$A$1:$K$92</definedName>
    <definedName name="_xlnm.Print_Area" localSheetId="88">'375'!$A$1:$K$92</definedName>
    <definedName name="_xlnm.Print_Area" localSheetId="89">'376'!$A$1:$K$66</definedName>
    <definedName name="_xlnm.Print_Area" localSheetId="90">'377'!$A$1:$K$66</definedName>
    <definedName name="_xlnm.Print_Area" localSheetId="91">'378'!$A$1:$K$92</definedName>
    <definedName name="_xlnm.Print_Area" localSheetId="92">'379'!$A$1:$K$66</definedName>
    <definedName name="_xlnm.Print_Area" localSheetId="93">'380'!$A$1:$K$94</definedName>
    <definedName name="_xlnm.Print_Area" localSheetId="94">'381'!$A$1:$K$66</definedName>
    <definedName name="_xlnm.Print_Area" localSheetId="95">'382'!$A$1:$K$92</definedName>
    <definedName name="_xlnm.Print_Area" localSheetId="96">'383'!$A$1:$K$66</definedName>
    <definedName name="_xlnm.Print_Area" localSheetId="97">'384'!$A$1:$K$92</definedName>
    <definedName name="_xlnm.Print_Area" localSheetId="98">'385'!$A$1:$K$66</definedName>
    <definedName name="_xlnm.Print_Area" localSheetId="99">'386'!$A$1:$K$66</definedName>
    <definedName name="_xlnm.Print_Area" localSheetId="100">'387'!$A$1:$K$66</definedName>
    <definedName name="_xlnm.Print_Area" localSheetId="101">'388'!$A$1:$K$66</definedName>
    <definedName name="_xlnm.Print_Area" localSheetId="102">'389'!$A$1:$K$122</definedName>
    <definedName name="_xlnm.Print_Area" localSheetId="103">'390'!$A$1:$K$66</definedName>
    <definedName name="_xlnm.Print_Area" localSheetId="104">'391'!$A$1:$K$66</definedName>
    <definedName name="_xlnm.Print_Area" localSheetId="4">'7'!$A$1:$K$118</definedName>
    <definedName name="_xlnm.Print_Area" localSheetId="5">'8'!$A$1:$K$118</definedName>
    <definedName name="_xlnm.Print_Area" localSheetId="0">公表用一覧!$A$1:$M$123</definedName>
    <definedName name="_xlnm.Print_Titles" localSheetId="1">'1'!$1:$4</definedName>
    <definedName name="_xlnm.Print_Titles" localSheetId="6">'11'!$1:$4</definedName>
    <definedName name="_xlnm.Print_Titles" localSheetId="13">'116'!$1:$4</definedName>
    <definedName name="_xlnm.Print_Titles" localSheetId="14">'117'!$1:$4</definedName>
    <definedName name="_xlnm.Print_Titles" localSheetId="15">'119'!$1:$4</definedName>
    <definedName name="_xlnm.Print_Titles" localSheetId="7">'12'!$1:$4</definedName>
    <definedName name="_xlnm.Print_Titles" localSheetId="16">'120'!$1:$4</definedName>
    <definedName name="_xlnm.Print_Titles" localSheetId="17">'121'!$1:$4</definedName>
    <definedName name="_xlnm.Print_Titles" localSheetId="18">'122'!$1:$4</definedName>
    <definedName name="_xlnm.Print_Titles" localSheetId="19">'123'!$1:$4</definedName>
    <definedName name="_xlnm.Print_Titles" localSheetId="20">'124'!$1:$4</definedName>
    <definedName name="_xlnm.Print_Titles" localSheetId="21">'125'!$1:$4</definedName>
    <definedName name="_xlnm.Print_Titles" localSheetId="22">'126'!$1:$4</definedName>
    <definedName name="_xlnm.Print_Titles" localSheetId="8">'14'!$1:$4</definedName>
    <definedName name="_xlnm.Print_Titles" localSheetId="9">'16'!$1:$4</definedName>
    <definedName name="_xlnm.Print_Titles" localSheetId="10">'17'!$1:$4</definedName>
    <definedName name="_xlnm.Print_Titles" localSheetId="11">'18'!$1:$4</definedName>
    <definedName name="_xlnm.Print_Titles" localSheetId="12">'19'!$1:$4</definedName>
    <definedName name="_xlnm.Print_Titles" localSheetId="2">'2'!$1:$4</definedName>
    <definedName name="_xlnm.Print_Titles" localSheetId="3">'3'!$1:$4</definedName>
    <definedName name="_xlnm.Print_Titles" localSheetId="23">'300'!$1:$4</definedName>
    <definedName name="_xlnm.Print_Titles" localSheetId="24">'301'!$1:$4</definedName>
    <definedName name="_xlnm.Print_Titles" localSheetId="25">'302'!$1:$4</definedName>
    <definedName name="_xlnm.Print_Titles" localSheetId="26">'303'!$1:$4</definedName>
    <definedName name="_xlnm.Print_Titles" localSheetId="27">'304'!$1:$4</definedName>
    <definedName name="_xlnm.Print_Titles" localSheetId="28">'305'!$1:$4</definedName>
    <definedName name="_xlnm.Print_Titles" localSheetId="29">'306'!$1:$4</definedName>
    <definedName name="_xlnm.Print_Titles" localSheetId="30">'308'!$1:$4</definedName>
    <definedName name="_xlnm.Print_Titles" localSheetId="31">'309'!$1:$4</definedName>
    <definedName name="_xlnm.Print_Titles" localSheetId="32">'310'!$1:$4</definedName>
    <definedName name="_xlnm.Print_Titles" localSheetId="33">'311'!$1:$4</definedName>
    <definedName name="_xlnm.Print_Titles" localSheetId="34">'312'!$1:$4</definedName>
    <definedName name="_xlnm.Print_Titles" localSheetId="35">'313'!$1:$4</definedName>
    <definedName name="_xlnm.Print_Titles" localSheetId="36">'314'!$1:$4</definedName>
    <definedName name="_xlnm.Print_Titles" localSheetId="37">'315'!$1:$4</definedName>
    <definedName name="_xlnm.Print_Titles" localSheetId="38">'316'!$1:$4</definedName>
    <definedName name="_xlnm.Print_Titles" localSheetId="39">'317'!$1:$4</definedName>
    <definedName name="_xlnm.Print_Titles" localSheetId="40">'318'!$1:$4</definedName>
    <definedName name="_xlnm.Print_Titles" localSheetId="41">'319'!$1:$4</definedName>
    <definedName name="_xlnm.Print_Titles" localSheetId="42">'320'!$1:$4</definedName>
    <definedName name="_xlnm.Print_Titles" localSheetId="43">'321'!$1:$4</definedName>
    <definedName name="_xlnm.Print_Titles" localSheetId="44">'322'!$1:$4</definedName>
    <definedName name="_xlnm.Print_Titles" localSheetId="45">'323'!$1:$4</definedName>
    <definedName name="_xlnm.Print_Titles" localSheetId="46">'324'!$1:$4</definedName>
    <definedName name="_xlnm.Print_Titles" localSheetId="47">'325'!$1:$4</definedName>
    <definedName name="_xlnm.Print_Titles" localSheetId="48">'326'!$1:$4</definedName>
    <definedName name="_xlnm.Print_Titles" localSheetId="49">'327'!$1:$4</definedName>
    <definedName name="_xlnm.Print_Titles" localSheetId="50">'328'!$1:$4</definedName>
    <definedName name="_xlnm.Print_Titles" localSheetId="51">'329'!$1:$4</definedName>
    <definedName name="_xlnm.Print_Titles" localSheetId="52">'330'!$1:$4</definedName>
    <definedName name="_xlnm.Print_Titles" localSheetId="53">'332'!$1:$4</definedName>
    <definedName name="_xlnm.Print_Titles" localSheetId="54">'333'!$1:$4</definedName>
    <definedName name="_xlnm.Print_Titles" localSheetId="55">'334'!$1:$4</definedName>
    <definedName name="_xlnm.Print_Titles" localSheetId="56">'335'!$1:$4</definedName>
    <definedName name="_xlnm.Print_Titles" localSheetId="57">'336'!$1:$4</definedName>
    <definedName name="_xlnm.Print_Titles" localSheetId="58">'337'!$1:$4</definedName>
    <definedName name="_xlnm.Print_Titles" localSheetId="59">'340'!$1:$4</definedName>
    <definedName name="_xlnm.Print_Titles" localSheetId="60">'341'!$1:$4</definedName>
    <definedName name="_xlnm.Print_Titles" localSheetId="61">'342'!$1:$4</definedName>
    <definedName name="_xlnm.Print_Titles" localSheetId="62">'343'!$1:$4</definedName>
    <definedName name="_xlnm.Print_Titles" localSheetId="63">'344'!$1:$4</definedName>
    <definedName name="_xlnm.Print_Titles" localSheetId="64">'345'!$1:$4</definedName>
    <definedName name="_xlnm.Print_Titles" localSheetId="65">'346'!$1:$4</definedName>
    <definedName name="_xlnm.Print_Titles" localSheetId="66">'348'!$1:$4</definedName>
    <definedName name="_xlnm.Print_Titles" localSheetId="67">'349'!$1:$4</definedName>
    <definedName name="_xlnm.Print_Titles" localSheetId="68">'351'!$1:$4</definedName>
    <definedName name="_xlnm.Print_Titles" localSheetId="69">'352'!$1:$4</definedName>
    <definedName name="_xlnm.Print_Titles" localSheetId="70">'353'!$1:$4</definedName>
    <definedName name="_xlnm.Print_Titles" localSheetId="71">'354'!$1:$4</definedName>
    <definedName name="_xlnm.Print_Titles" localSheetId="72">'355'!$1:$4</definedName>
    <definedName name="_xlnm.Print_Titles" localSheetId="73">'356'!$1:$4</definedName>
    <definedName name="_xlnm.Print_Titles" localSheetId="74">'357'!$1:$4</definedName>
    <definedName name="_xlnm.Print_Titles" localSheetId="75">'358'!$1:$4</definedName>
    <definedName name="_xlnm.Print_Titles" localSheetId="76">'361'!$1:$4</definedName>
    <definedName name="_xlnm.Print_Titles" localSheetId="77">'362'!$1:$4</definedName>
    <definedName name="_xlnm.Print_Titles" localSheetId="78">'363'!$1:$4</definedName>
    <definedName name="_xlnm.Print_Titles" localSheetId="79">'365'!$1:$4</definedName>
    <definedName name="_xlnm.Print_Titles" localSheetId="80">'366'!$1:$4</definedName>
    <definedName name="_xlnm.Print_Titles" localSheetId="81">'367'!$1:$4</definedName>
    <definedName name="_xlnm.Print_Titles" localSheetId="82">'368'!$1:$4</definedName>
    <definedName name="_xlnm.Print_Titles" localSheetId="83">'369'!$1:$4</definedName>
    <definedName name="_xlnm.Print_Titles" localSheetId="84">'370'!$1:$4</definedName>
    <definedName name="_xlnm.Print_Titles" localSheetId="85">'371'!$1:$4</definedName>
    <definedName name="_xlnm.Print_Titles" localSheetId="86">'372'!$1:$4</definedName>
    <definedName name="_xlnm.Print_Titles" localSheetId="87">'373'!$1:$4</definedName>
    <definedName name="_xlnm.Print_Titles" localSheetId="88">'375'!$1:$4</definedName>
    <definedName name="_xlnm.Print_Titles" localSheetId="89">'376'!$1:$4</definedName>
    <definedName name="_xlnm.Print_Titles" localSheetId="90">'377'!$1:$4</definedName>
    <definedName name="_xlnm.Print_Titles" localSheetId="91">'378'!$1:$4</definedName>
    <definedName name="_xlnm.Print_Titles" localSheetId="92">'379'!$1:$4</definedName>
    <definedName name="_xlnm.Print_Titles" localSheetId="93">'380'!$1:$4</definedName>
    <definedName name="_xlnm.Print_Titles" localSheetId="94">'381'!$1:$4</definedName>
    <definedName name="_xlnm.Print_Titles" localSheetId="95">'382'!$1:$4</definedName>
    <definedName name="_xlnm.Print_Titles" localSheetId="96">'383'!$1:$4</definedName>
    <definedName name="_xlnm.Print_Titles" localSheetId="97">'384'!$1:$4</definedName>
    <definedName name="_xlnm.Print_Titles" localSheetId="98">'385'!$1:$4</definedName>
    <definedName name="_xlnm.Print_Titles" localSheetId="99">'386'!$1:$4</definedName>
    <definedName name="_xlnm.Print_Titles" localSheetId="100">'387'!$1:$4</definedName>
    <definedName name="_xlnm.Print_Titles" localSheetId="101">'388'!$1:$4</definedName>
    <definedName name="_xlnm.Print_Titles" localSheetId="102">'389'!$1:$4</definedName>
    <definedName name="_xlnm.Print_Titles" localSheetId="103">'390'!$1:$4</definedName>
    <definedName name="_xlnm.Print_Titles" localSheetId="104">'391'!$1:$4</definedName>
    <definedName name="_xlnm.Print_Titles" localSheetId="4">'7'!$1:$4</definedName>
    <definedName name="_xlnm.Print_Titles" localSheetId="5">'8'!$1:$4</definedName>
    <definedName name="_xlnm.Print_Titles" localSheetId="0">公表用一覧!$1:$6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7" i="667" l="1"/>
  <c r="I26" i="667"/>
  <c r="G5" i="667"/>
  <c r="I27" i="666"/>
  <c r="I26" i="666"/>
  <c r="G5" i="666"/>
  <c r="I27" i="665"/>
  <c r="I26" i="665"/>
  <c r="G5" i="665"/>
  <c r="I27" i="664"/>
  <c r="I26" i="664"/>
  <c r="G5" i="664"/>
  <c r="I27" i="663"/>
  <c r="I26" i="663"/>
  <c r="G5" i="663"/>
  <c r="I27" i="662"/>
  <c r="I26" i="662"/>
  <c r="G5" i="662"/>
  <c r="I27" i="661"/>
  <c r="I26" i="661"/>
  <c r="G5" i="661"/>
  <c r="I27" i="660"/>
  <c r="I26" i="660"/>
  <c r="I27" i="659"/>
  <c r="I26" i="659"/>
  <c r="G5" i="659"/>
  <c r="I27" i="658"/>
  <c r="I26" i="658"/>
  <c r="I27" i="657"/>
  <c r="I26" i="657"/>
  <c r="G5" i="657"/>
  <c r="I27" i="656"/>
  <c r="I26" i="656"/>
  <c r="G5" i="656"/>
  <c r="I27" i="655"/>
  <c r="I26" i="655"/>
  <c r="G5" i="655"/>
  <c r="I27" i="654"/>
  <c r="I26" i="654"/>
  <c r="G5" i="654"/>
  <c r="I27" i="653"/>
  <c r="I26" i="653"/>
  <c r="G5" i="653"/>
  <c r="I27" i="652"/>
  <c r="I26" i="652"/>
  <c r="G5" i="652"/>
  <c r="I27" i="651"/>
  <c r="I26" i="651"/>
  <c r="I27" i="650"/>
  <c r="I26" i="650"/>
  <c r="I27" i="649"/>
  <c r="I26" i="649"/>
  <c r="G5" i="649"/>
  <c r="I27" i="648"/>
  <c r="I26" i="648"/>
  <c r="G5" i="648"/>
  <c r="I27" i="647"/>
  <c r="I26" i="647"/>
  <c r="G5" i="647"/>
  <c r="I27" i="646"/>
  <c r="I26" i="646"/>
  <c r="G5" i="646"/>
  <c r="I27" i="645"/>
  <c r="I26" i="645"/>
  <c r="G5" i="645"/>
  <c r="I27" i="644"/>
  <c r="I26" i="644"/>
  <c r="G5" i="644"/>
  <c r="I27" i="643"/>
  <c r="I26" i="643"/>
  <c r="G5" i="643"/>
  <c r="I27" i="642"/>
  <c r="I26" i="642"/>
  <c r="G5" i="642"/>
  <c r="I27" i="641"/>
  <c r="I26" i="641"/>
  <c r="I27" i="640"/>
  <c r="I26" i="640"/>
  <c r="G5" i="640"/>
  <c r="I27" i="639"/>
  <c r="I26" i="639"/>
  <c r="G5" i="639"/>
  <c r="I27" i="638"/>
  <c r="I26" i="638"/>
  <c r="G5" i="638"/>
  <c r="I27" i="637"/>
  <c r="I26" i="637"/>
  <c r="G5" i="637"/>
  <c r="I27" i="636"/>
  <c r="I26" i="636"/>
  <c r="G5" i="636"/>
  <c r="I27" i="635"/>
  <c r="I26" i="635"/>
  <c r="G5" i="635"/>
  <c r="I27" i="634"/>
  <c r="I26" i="634"/>
  <c r="G5" i="634"/>
  <c r="I27" i="633"/>
  <c r="I26" i="633"/>
  <c r="G5" i="633"/>
  <c r="I27" i="632"/>
  <c r="I26" i="632"/>
  <c r="I27" i="631"/>
  <c r="I26" i="631"/>
  <c r="G5" i="631"/>
  <c r="I27" i="630"/>
  <c r="I26" i="630"/>
  <c r="G5" i="630"/>
  <c r="I27" i="629"/>
  <c r="I26" i="629"/>
  <c r="G5" i="629"/>
  <c r="I27" i="628"/>
  <c r="I26" i="628"/>
  <c r="G5" i="628"/>
  <c r="I27" i="627"/>
  <c r="I26" i="627"/>
  <c r="G5" i="627"/>
  <c r="I27" i="626"/>
  <c r="I26" i="626"/>
  <c r="G5" i="626"/>
  <c r="I27" i="625"/>
  <c r="I26" i="625"/>
  <c r="G5" i="625"/>
  <c r="E29" i="624"/>
  <c r="I27" i="624"/>
  <c r="I26" i="624"/>
  <c r="G5" i="624"/>
  <c r="I27" i="623"/>
  <c r="I26" i="623"/>
  <c r="I27" i="622"/>
  <c r="I26" i="622"/>
  <c r="I27" i="621"/>
  <c r="I26" i="621"/>
  <c r="G5" i="621"/>
  <c r="I27" i="620"/>
  <c r="I26" i="620"/>
  <c r="G5" i="620"/>
  <c r="I27" i="619"/>
  <c r="I26" i="619"/>
  <c r="G5" i="619"/>
  <c r="I27" i="618"/>
  <c r="I26" i="618"/>
  <c r="G5" i="618"/>
  <c r="I27" i="617"/>
  <c r="I26" i="617"/>
  <c r="G5" i="617"/>
  <c r="I27" i="616"/>
  <c r="I26" i="616"/>
  <c r="G5" i="616"/>
  <c r="I27" i="615"/>
  <c r="I26" i="615"/>
  <c r="G5" i="615"/>
  <c r="I27" i="614"/>
  <c r="I26" i="614"/>
  <c r="I27" i="613"/>
  <c r="I26" i="613"/>
  <c r="G5" i="613"/>
  <c r="I27" i="612"/>
  <c r="I26" i="612"/>
  <c r="G5" i="612"/>
  <c r="I27" i="611"/>
  <c r="I26" i="611"/>
  <c r="G5" i="611"/>
  <c r="I27" i="610"/>
  <c r="I26" i="610"/>
  <c r="G5" i="610"/>
  <c r="I27" i="609"/>
  <c r="I26" i="609"/>
  <c r="I27" i="608"/>
  <c r="I26" i="608"/>
  <c r="G5" i="608"/>
  <c r="I27" i="607"/>
  <c r="I26" i="607"/>
  <c r="G5" i="607"/>
  <c r="I27" i="606"/>
  <c r="I26" i="606"/>
  <c r="I27" i="605"/>
  <c r="I26" i="605"/>
  <c r="G5" i="605"/>
  <c r="I27" i="604"/>
  <c r="I26" i="604"/>
  <c r="G5" i="604"/>
  <c r="I27" i="603"/>
  <c r="I26" i="603"/>
  <c r="G5" i="603"/>
  <c r="I27" i="602"/>
  <c r="I26" i="602"/>
  <c r="G5" i="602"/>
  <c r="I27" i="601"/>
  <c r="I26" i="601"/>
  <c r="G5" i="601"/>
  <c r="I27" i="600"/>
  <c r="I26" i="600"/>
  <c r="I21" i="599"/>
  <c r="I20" i="599"/>
  <c r="G5" i="599"/>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8"/>
  <c r="I26" i="588"/>
  <c r="G5" i="588"/>
  <c r="I27" i="587"/>
  <c r="I26" i="587"/>
  <c r="I27" i="586"/>
  <c r="I26" i="586"/>
  <c r="G5" i="586"/>
  <c r="I27" i="585"/>
  <c r="I26" i="585"/>
  <c r="I27" i="584"/>
  <c r="I26" i="584"/>
  <c r="G5" i="584"/>
  <c r="I27" i="583"/>
  <c r="I26" i="583"/>
  <c r="G5" i="583"/>
  <c r="I27" i="582" l="1"/>
  <c r="I26" i="582"/>
  <c r="G5" i="582"/>
  <c r="I27" i="581"/>
  <c r="I26" i="581"/>
  <c r="G5" i="581"/>
  <c r="I27" i="580"/>
  <c r="I26" i="580"/>
  <c r="G5" i="580"/>
  <c r="I27" i="579"/>
  <c r="I26" i="579"/>
  <c r="G5" i="579"/>
  <c r="I27" i="578"/>
  <c r="I26" i="578"/>
  <c r="G5" i="578"/>
  <c r="I27" i="577"/>
  <c r="I26" i="577"/>
  <c r="G5" i="577"/>
  <c r="I27" i="576"/>
  <c r="I26" i="576"/>
  <c r="G5" i="576"/>
  <c r="I27" i="575"/>
  <c r="I26" i="575"/>
  <c r="G5" i="575"/>
  <c r="I27" i="574"/>
  <c r="I26" i="574"/>
  <c r="G5" i="574"/>
  <c r="I27" i="573"/>
  <c r="I26" i="573"/>
  <c r="G5" i="573"/>
  <c r="I27" i="572"/>
  <c r="I26" i="572"/>
  <c r="G5" i="572"/>
  <c r="I27" i="571"/>
  <c r="I26" i="571"/>
  <c r="G5" i="571"/>
  <c r="I27" i="570"/>
  <c r="I26" i="570"/>
  <c r="I27" i="569"/>
  <c r="I26" i="569"/>
  <c r="G5" i="569"/>
  <c r="I27" i="568"/>
  <c r="I26" i="568"/>
  <c r="I27" i="567"/>
  <c r="I26" i="567"/>
  <c r="I27" i="566"/>
  <c r="I26" i="566"/>
  <c r="I27" i="565"/>
  <c r="I26" i="565"/>
  <c r="I27" i="564"/>
  <c r="I26" i="564"/>
</calcChain>
</file>

<file path=xl/sharedStrings.xml><?xml version="1.0" encoding="utf-8"?>
<sst xmlns="http://schemas.openxmlformats.org/spreadsheetml/2006/main" count="15106" uniqueCount="1941">
  <si>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</si>
  <si>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</si>
  <si>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</si>
  <si>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</si>
  <si>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</si>
  <si>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</si>
  <si>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</si>
  <si>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</si>
  <si>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</si>
  <si>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</si>
  <si>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</si>
  <si>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</si>
  <si>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</si>
  <si>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</si>
  <si>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</si>
  <si>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</si>
  <si>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</si>
  <si>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</si>
  <si>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</si>
  <si>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</si>
  <si>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</si>
  <si>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</si>
  <si>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</si>
  <si>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</si>
  <si>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</si>
  <si>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</si>
  <si>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</si>
  <si>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04-7196-6797</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</si>
  <si>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</si>
  <si>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</si>
  <si>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</si>
  <si>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</si>
  <si>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</si>
  <si>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</si>
  <si>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</si>
  <si>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</si>
  <si>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</si>
  <si>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</si>
  <si>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</si>
  <si>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</si>
  <si>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</si>
  <si>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</si>
  <si>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</si>
  <si>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</si>
  <si>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</si>
  <si>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</si>
  <si>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</si>
  <si>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</si>
  <si>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</si>
  <si>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</si>
  <si>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</si>
  <si>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</si>
  <si>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</si>
  <si>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</si>
  <si>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</si>
  <si>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</si>
  <si>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</si>
  <si>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</si>
  <si>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</si>
  <si>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</si>
  <si>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</si>
  <si>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</si>
  <si>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</si>
  <si>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</si>
  <si>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</si>
  <si>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</si>
  <si>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</si>
  <si>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</si>
  <si>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</si>
  <si>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</si>
  <si>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</si>
  <si>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</si>
  <si>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</si>
  <si>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</si>
  <si>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名称</t>
    <phoneticPr fontId="2"/>
  </si>
  <si>
    <t>中野久木保育所</t>
  </si>
  <si>
    <t>04-7154-5252</t>
  </si>
  <si>
    <t>04-7189-8900</t>
  </si>
  <si>
    <t>けやきの森保育園西初石園</t>
  </si>
  <si>
    <t>地区</t>
    <rPh sb="0" eb="2">
      <t>チク</t>
    </rPh>
    <phoneticPr fontId="2"/>
  </si>
  <si>
    <t>所在地</t>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</si>
  <si>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</si>
  <si>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</si>
  <si>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</si>
  <si>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</si>
  <si>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</si>
  <si>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</si>
  <si>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</si>
  <si>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</si>
  <si>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</si>
  <si>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</si>
  <si>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</si>
  <si>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</si>
  <si>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</si>
  <si>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</si>
  <si>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</si>
  <si>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</si>
  <si>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</si>
  <si>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</si>
  <si>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</si>
  <si>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</si>
  <si>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</si>
  <si>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</si>
  <si>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</si>
  <si>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</si>
  <si>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</si>
  <si>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</si>
  <si>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</si>
  <si>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</si>
  <si>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</si>
  <si>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</si>
  <si>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</si>
  <si>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</si>
  <si>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</si>
  <si>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</si>
  <si>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</si>
  <si>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</si>
  <si>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</si>
  <si>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</si>
  <si>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</si>
  <si>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</si>
  <si>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</si>
  <si>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</si>
  <si>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</si>
  <si>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</si>
  <si>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</si>
  <si>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</si>
  <si>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</si>
  <si>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</si>
  <si>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</si>
  <si>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</si>
  <si>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</si>
  <si>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</si>
  <si>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</si>
  <si>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</si>
  <si>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</si>
  <si>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</si>
  <si>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</si>
  <si>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</si>
  <si>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</si>
  <si>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</si>
  <si>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</si>
  <si>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</si>
  <si>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</si>
  <si>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</si>
  <si>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</si>
  <si>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</si>
  <si>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</si>
  <si>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</si>
  <si>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</si>
  <si>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</si>
  <si>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2歳児クラスから</t>
  </si>
  <si>
    <t>流山市おおたかの森北1-2-3-107</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</si>
  <si>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</si>
  <si>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</si>
  <si>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</si>
  <si>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</si>
  <si>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</si>
  <si>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</si>
  <si>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</si>
  <si>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</si>
  <si>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</si>
  <si>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</si>
  <si>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</si>
  <si>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</si>
  <si>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</si>
  <si>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</si>
  <si>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</si>
  <si>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</si>
  <si>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</si>
  <si>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</si>
  <si>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</si>
  <si>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</si>
  <si>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</si>
  <si>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</si>
  <si>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</si>
  <si>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</si>
  <si>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</si>
  <si>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</si>
  <si>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</si>
  <si>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</si>
  <si>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</si>
  <si>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</si>
  <si>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</si>
  <si>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</si>
  <si>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</si>
  <si>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アスクおおたかの森保育園</t>
  </si>
  <si>
    <t>流山市おおたかの森南3-8
LEVENおおたかの森2F</t>
  </si>
  <si>
    <t>Kanade流山セントラルパーク保育園</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</si>
  <si>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</si>
  <si>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</si>
  <si>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</si>
  <si>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</si>
  <si>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</si>
  <si>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</si>
  <si>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</si>
  <si>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</si>
  <si>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</si>
  <si>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</si>
  <si>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</si>
  <si>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</si>
  <si>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</si>
  <si>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</si>
  <si>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</si>
  <si>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</si>
  <si>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</si>
  <si>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</si>
  <si>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</si>
  <si>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</si>
  <si>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</si>
  <si>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</si>
  <si>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</si>
  <si>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</si>
  <si>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</si>
  <si>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</si>
  <si>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</si>
  <si>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</si>
  <si>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</si>
  <si>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</si>
  <si>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</si>
  <si>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</si>
  <si>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</si>
  <si>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</si>
  <si>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</si>
  <si>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</si>
  <si>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</si>
  <si>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</si>
  <si>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</si>
  <si>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</si>
  <si>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</si>
  <si>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</si>
  <si>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</si>
  <si>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</si>
  <si>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</si>
  <si>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</si>
  <si>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</si>
  <si>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</si>
  <si>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</si>
  <si>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</si>
  <si>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</si>
  <si>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</si>
  <si>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</si>
  <si>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</si>
  <si>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</si>
  <si>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</si>
  <si>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</si>
  <si>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</si>
  <si>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</si>
  <si>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</si>
  <si>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</si>
  <si>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</si>
  <si>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</si>
  <si>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</si>
  <si>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</si>
  <si>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</si>
  <si>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</si>
  <si>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</si>
  <si>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</si>
  <si>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</si>
  <si>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</si>
  <si>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</si>
  <si>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</si>
  <si>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</si>
  <si>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</si>
  <si>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</si>
  <si>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</si>
  <si>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</si>
  <si>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</si>
  <si>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</si>
  <si>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</si>
  <si>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</si>
  <si>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</si>
  <si>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</si>
  <si>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</si>
  <si>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</si>
  <si>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</si>
  <si>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</si>
  <si>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</si>
  <si>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</si>
  <si>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</si>
  <si>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</si>
  <si>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</si>
  <si>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</si>
  <si>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</si>
  <si>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</si>
  <si>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</si>
  <si>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</si>
  <si>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</si>
  <si>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</si>
  <si>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</si>
  <si>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</si>
  <si>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</si>
  <si>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</si>
  <si>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</si>
  <si>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</si>
  <si>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</si>
  <si>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</si>
  <si>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</si>
  <si>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</si>
  <si>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</si>
  <si>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</si>
  <si>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</si>
  <si>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</si>
  <si>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</si>
  <si>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</si>
  <si>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</si>
  <si>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</si>
  <si>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</si>
  <si>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</si>
  <si>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</si>
  <si>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</si>
  <si>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</si>
  <si>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</si>
  <si>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</si>
  <si>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</si>
  <si>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</si>
  <si>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</si>
  <si>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</si>
  <si>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</si>
  <si>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</si>
  <si>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</si>
  <si>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</si>
  <si>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</si>
  <si>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</si>
  <si>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</si>
  <si>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</si>
  <si>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</si>
  <si>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</si>
  <si>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</si>
  <si>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</si>
  <si>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</si>
  <si>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</si>
  <si>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</si>
  <si>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流山市市内認可保育施設一覧表（令和７年度）</t>
    <rPh sb="3" eb="5">
      <t>シナイ</t>
    </rPh>
    <rPh sb="5" eb="7">
      <t>ニンカ</t>
    </rPh>
    <rPh sb="7" eb="9">
      <t>ホイク</t>
    </rPh>
    <rPh sb="9" eb="11">
      <t>シセツ</t>
    </rPh>
    <rPh sb="11" eb="13">
      <t>イチラン</t>
    </rPh>
    <rPh sb="15" eb="17">
      <t>レイワ</t>
    </rPh>
    <rPh sb="18" eb="19">
      <t>ネン</t>
    </rPh>
    <rPh sb="19" eb="20">
      <t>ド</t>
    </rPh>
    <phoneticPr fontId="3"/>
  </si>
  <si>
    <t>令和７年４月１日現在</t>
    <rPh sb="0" eb="1">
      <t>レイ</t>
    </rPh>
    <rPh sb="1" eb="2">
      <t>ワ</t>
    </rPh>
    <rPh sb="3" eb="4">
      <t>ネン</t>
    </rPh>
    <rPh sb="5" eb="6">
      <t>ガツ</t>
    </rPh>
    <rPh sb="7" eb="8">
      <t>ニチ</t>
    </rPh>
    <rPh sb="8" eb="10">
      <t>ゲンザイ</t>
    </rPh>
    <phoneticPr fontId="2"/>
  </si>
  <si>
    <t>制御領域</t>
    <rPh sb="0" eb="4">
      <t>セイギョリョウイキ</t>
    </rPh>
    <phoneticPr fontId="2"/>
  </si>
  <si>
    <t>延長保育</t>
  </si>
  <si>
    <t>通し</t>
    <rPh sb="0" eb="1">
      <t>トオ</t>
    </rPh>
    <phoneticPr fontId="2"/>
  </si>
  <si>
    <t>詳細</t>
    <rPh sb="0" eb="2">
      <t>ショウサイ</t>
    </rPh>
    <phoneticPr fontId="2"/>
  </si>
  <si>
    <t>電話番号</t>
    <phoneticPr fontId="2"/>
  </si>
  <si>
    <t>保育定員</t>
    <rPh sb="0" eb="2">
      <t>ホイク</t>
    </rPh>
    <phoneticPr fontId="2"/>
  </si>
  <si>
    <t>受入時期</t>
    <rPh sb="2" eb="4">
      <t>ジキ</t>
    </rPh>
    <phoneticPr fontId="2"/>
  </si>
  <si>
    <t>（午後）</t>
    <phoneticPr fontId="2"/>
  </si>
  <si>
    <t>番号</t>
    <phoneticPr fontId="2"/>
  </si>
  <si>
    <t>（月～金）</t>
    <phoneticPr fontId="2"/>
  </si>
  <si>
    <t>（土）</t>
    <phoneticPr fontId="2"/>
  </si>
  <si>
    <t>ソート用フラグ</t>
    <rPh sb="3" eb="4">
      <t>ヨウ</t>
    </rPh>
    <phoneticPr fontId="2"/>
  </si>
  <si>
    <t>色付け用フラグ</t>
    <rPh sb="0" eb="2">
      <t>イロツ</t>
    </rPh>
    <rPh sb="3" eb="4">
      <t>ヨウ</t>
    </rPh>
    <phoneticPr fontId="2"/>
  </si>
  <si>
    <t>■</t>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</si>
  <si>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</si>
  <si>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</si>
  <si>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</si>
  <si>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</si>
  <si>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</si>
  <si>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</si>
  <si>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</si>
  <si>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</si>
  <si>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～19:00※分園</t>
  </si>
  <si>
    <t>1</t>
  </si>
  <si>
    <t>（分園）</t>
  </si>
  <si>
    <t>04-7153-4123</t>
  </si>
  <si>
    <t>～20:00</t>
  </si>
  <si>
    <t>私保</t>
  </si>
  <si>
    <t>～17:30</t>
  </si>
  <si>
    <t>～18:30</t>
  </si>
  <si>
    <t>～19:30</t>
  </si>
  <si>
    <t>～20:00※分園</t>
  </si>
  <si>
    <t>～18:00</t>
  </si>
  <si>
    <t>～18:00※301</t>
  </si>
  <si>
    <t>～21:00</t>
  </si>
  <si>
    <t>～19:00※356</t>
  </si>
  <si>
    <t>04-7170-0901</t>
  </si>
  <si>
    <t>～18:30※14</t>
  </si>
  <si>
    <t>私小</t>
  </si>
  <si>
    <t>公保</t>
  </si>
  <si>
    <t>2</t>
  </si>
  <si>
    <t>3</t>
  </si>
  <si>
    <t>（第一分園）</t>
  </si>
  <si>
    <t>流山市南流山4-1-14
パティーナ南流山1F</t>
  </si>
  <si>
    <t>04-7159-7475</t>
  </si>
  <si>
    <t>（第二分園）</t>
  </si>
  <si>
    <t>04-7190-5064</t>
  </si>
  <si>
    <t>04-7157-1151</t>
  </si>
  <si>
    <t>～19:00※本園</t>
  </si>
  <si>
    <t>4</t>
  </si>
  <si>
    <t>04-7179-5485</t>
  </si>
  <si>
    <t>～19:30※本園</t>
  </si>
  <si>
    <t>流山市おおたかの森西1-13-1
流山おおたかの森S・C　ANNEX2　4階（402）</t>
    <phoneticPr fontId="2"/>
  </si>
  <si>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</si>
  <si>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</si>
  <si>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</si>
  <si>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</si>
  <si>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</si>
  <si>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</si>
  <si>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</si>
  <si>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</si>
  <si>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</si>
  <si>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</si>
  <si>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</si>
  <si>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</si>
  <si>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</si>
  <si>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</si>
  <si>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</si>
  <si>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</si>
  <si>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</si>
  <si>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</si>
  <si>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</si>
  <si>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</si>
  <si>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</si>
  <si>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</si>
  <si>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</si>
  <si>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</si>
  <si>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</si>
  <si>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</si>
  <si>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</si>
  <si>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</si>
  <si>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</si>
  <si>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</si>
  <si>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</si>
  <si>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</si>
  <si>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</si>
  <si>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</si>
  <si>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</si>
  <si>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</si>
  <si>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</si>
  <si>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</si>
  <si>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</si>
  <si>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</si>
  <si>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</si>
  <si>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</si>
  <si>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</si>
  <si>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</si>
  <si>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</si>
  <si>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</si>
  <si>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</si>
  <si>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</si>
  <si>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</si>
  <si>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</si>
  <si>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</si>
  <si>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</si>
  <si>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</si>
  <si>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</si>
  <si>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</si>
  <si>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</si>
  <si>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</si>
  <si>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</si>
  <si>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</si>
  <si>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</si>
  <si>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</si>
  <si>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</si>
  <si>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</si>
  <si>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</si>
  <si>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</si>
  <si>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</si>
  <si>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</si>
  <si>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</si>
  <si>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</si>
  <si>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</si>
  <si>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</si>
  <si>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</si>
  <si>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</si>
  <si>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</si>
  <si>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</si>
  <si>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</si>
  <si>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</si>
  <si>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</si>
  <si>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</si>
  <si>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</si>
  <si>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</si>
  <si>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</si>
  <si>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</si>
  <si>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</si>
  <si>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</si>
  <si>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</si>
  <si>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</si>
  <si>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</si>
  <si>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</si>
  <si>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</si>
  <si>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</si>
  <si>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</si>
  <si>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</si>
  <si>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</si>
  <si>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</si>
  <si>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</si>
  <si>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</si>
  <si>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</si>
  <si>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</si>
  <si>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</si>
  <si>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</si>
  <si>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</si>
  <si>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</si>
  <si>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</si>
  <si>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</si>
  <si>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</si>
  <si>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</si>
  <si>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</si>
  <si>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</si>
  <si>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</si>
  <si>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</si>
  <si>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</si>
  <si>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</si>
  <si>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</si>
  <si>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</si>
  <si>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</si>
  <si>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</si>
  <si>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</si>
  <si>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</si>
  <si>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</si>
  <si>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</si>
  <si>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</si>
  <si>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</si>
  <si>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</si>
  <si>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</si>
  <si>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</si>
  <si>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</si>
  <si>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</si>
  <si>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</si>
  <si>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</si>
  <si>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</si>
  <si>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</si>
  <si>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</si>
  <si>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</si>
  <si>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</si>
  <si>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</si>
  <si>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</si>
  <si>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</si>
  <si>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</si>
  <si>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</si>
  <si>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</si>
  <si>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</si>
  <si>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</si>
  <si>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</si>
  <si>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</si>
  <si>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</si>
  <si>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</si>
  <si>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</si>
  <si>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</si>
  <si>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</si>
  <si>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</si>
  <si>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</si>
  <si>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</si>
  <si>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</si>
  <si>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</si>
  <si>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</si>
  <si>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</si>
  <si>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</si>
  <si>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</si>
  <si>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</si>
  <si>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253円</t>
    <rPh sb="3" eb="4">
      <t>エン</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</si>
  <si>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</si>
  <si>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</si>
  <si>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</si>
  <si>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</si>
  <si>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</si>
  <si>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</si>
  <si>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</si>
  <si>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</si>
  <si>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</si>
  <si>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</si>
  <si>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</si>
  <si>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＊本物に触れる機会を大切にしています。
　4歳からは和太鼓指導があり、日本の心を学び、日本のリズムを体に刻みます。
　園庭がミニ動物園になり、様々な動物と触れ合える機会があったりと、
　子どもたちが直に体験できる行事を年度ごとに行っています。
＊おむつ・おしりふき・エプロン・手口拭きのサブスクが利用できます。
＊習い事として、ピアノ・ダンス・英語が園内で受けられます。(有料)</t>
    <rPh sb="139" eb="142">
      <t>テクチフ</t>
    </rPh>
    <rPh sb="149" eb="151">
      <t>リヨウ</t>
    </rPh>
    <rPh sb="158" eb="159">
      <t>ナラ</t>
    </rPh>
    <rPh sb="160" eb="161">
      <t>ゴト</t>
    </rPh>
    <rPh sb="173" eb="175">
      <t>エイゴ</t>
    </rPh>
    <rPh sb="176" eb="178">
      <t>エンナイ</t>
    </rPh>
    <rPh sb="179" eb="180">
      <t>ウ</t>
    </rPh>
    <rPh sb="187" eb="189">
      <t>ユウリョウ</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</si>
  <si>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</si>
  <si>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</si>
  <si>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</si>
  <si>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</si>
  <si>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</si>
  <si>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</si>
  <si>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</si>
  <si>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</si>
  <si>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・着替え（毎日持ち帰り）
・着替え（常備用）
・靴（登園靴）
・靴（園庭靴）
・上履き（2歳児以上）</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rPh sb="40" eb="42">
      <t>ウワバ</t>
    </rPh>
    <rPh sb="45" eb="47">
      <t>サイジ</t>
    </rPh>
    <rPh sb="47" eb="49">
      <t>イジョウ</t>
    </rPh>
    <phoneticPr fontId="2"/>
  </si>
  <si>
    <t>・カラー帽子950円
・誕生カード240円
・おたよりケース300円
・防災ずきん2100円
・クレヨン（2歳～）660円
・自由画帳（2歳～）220円
・なわとび（3歳～）450円
　　（下記に続く）</t>
    <rPh sb="9" eb="10">
      <t>エン</t>
    </rPh>
    <rPh sb="20" eb="21">
      <t>エン</t>
    </rPh>
    <rPh sb="33" eb="34">
      <t>エン</t>
    </rPh>
    <rPh sb="54" eb="55">
      <t>サイ</t>
    </rPh>
    <rPh sb="60" eb="61">
      <t>エン</t>
    </rPh>
    <rPh sb="63" eb="67">
      <t>ジユウガチョウ</t>
    </rPh>
    <rPh sb="69" eb="70">
      <t>サイ</t>
    </rPh>
    <rPh sb="75" eb="76">
      <t>エン</t>
    </rPh>
    <rPh sb="84" eb="85">
      <t>サイ</t>
    </rPh>
    <rPh sb="90" eb="91">
      <t>エン</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</si>
  <si>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</si>
  <si>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</si>
  <si>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</si>
  <si>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</si>
  <si>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</si>
  <si>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</si>
  <si>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</si>
  <si>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</si>
  <si>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</si>
  <si>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</si>
  <si>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</si>
  <si>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</si>
  <si>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</si>
  <si>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</si>
  <si>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０歳～２歳児</t>
    <rPh sb="1" eb="2">
      <t>サイ</t>
    </rPh>
    <rPh sb="4" eb="6">
      <t>サイジ</t>
    </rPh>
    <phoneticPr fontId="2"/>
  </si>
  <si>
    <t>280円</t>
    <rPh sb="3" eb="4">
      <t>エン</t>
    </rPh>
    <phoneticPr fontId="2"/>
  </si>
  <si>
    <t>月額</t>
    <rPh sb="0" eb="2">
      <t>ツキガク</t>
    </rPh>
    <phoneticPr fontId="2"/>
  </si>
  <si>
    <t>現金集金</t>
    <rPh sb="0" eb="4">
      <t>ゲンキンシュウキン</t>
    </rPh>
    <phoneticPr fontId="2"/>
  </si>
  <si>
    <t>400円～</t>
    <rPh sb="3" eb="4">
      <t>エン</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</si>
  <si>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</si>
  <si>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</si>
  <si>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</si>
  <si>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</si>
  <si>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</si>
  <si>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5" eb="166">
      <t>タ</t>
    </rPh>
    <rPh sb="167" eb="171">
      <t>ズイジチョウシュウ</t>
    </rPh>
    <rPh sb="176" eb="179">
      <t>ショリダイ</t>
    </rPh>
    <rPh sb="180" eb="182">
      <t>サイジ</t>
    </rPh>
    <rPh sb="185" eb="186">
      <t>エン</t>
    </rPh>
    <rPh sb="188" eb="190">
      <t>サイジ</t>
    </rPh>
    <rPh sb="193" eb="194">
      <t>エン</t>
    </rPh>
    <rPh sb="196" eb="200">
      <t>サイジイジョウ</t>
    </rPh>
    <rPh sb="203" eb="204">
      <t>エン</t>
    </rPh>
    <rPh sb="218" eb="219">
      <t>タ</t>
    </rPh>
    <rPh sb="220" eb="222">
      <t>マイツキ</t>
    </rPh>
    <rPh sb="222" eb="224">
      <t>チョウシュウ</t>
    </rPh>
    <rPh sb="226" eb="230">
      <t>フトンカンソウ</t>
    </rPh>
    <rPh sb="230" eb="231">
      <t>ダイ</t>
    </rPh>
    <rPh sb="234" eb="235">
      <t>エン</t>
    </rPh>
    <rPh sb="241" eb="243">
      <t>サイジ</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</si>
  <si>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</si>
  <si>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</si>
  <si>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</si>
  <si>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</si>
  <si>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</si>
  <si>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</si>
  <si>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</si>
  <si>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</si>
  <si>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</si>
  <si>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</si>
  <si>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</si>
  <si>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</si>
  <si>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</si>
  <si>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</si>
  <si>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</si>
  <si>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</si>
  <si>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</si>
  <si>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</si>
  <si>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</si>
  <si>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</si>
  <si>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</si>
  <si>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</si>
  <si>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</si>
  <si>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８月</t>
    <rPh sb="1" eb="2">
      <t>ガツ</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</si>
  <si>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</si>
  <si>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</si>
  <si>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</si>
  <si>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</si>
  <si>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</si>
  <si>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</si>
  <si>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</si>
  <si>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</si>
  <si>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</si>
  <si>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</si>
  <si>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</si>
  <si>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</si>
  <si>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</si>
  <si>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</si>
  <si>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</si>
  <si>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</si>
  <si>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</si>
  <si>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</si>
  <si>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</si>
  <si>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</si>
  <si>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</si>
  <si>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</si>
  <si>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</si>
  <si>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</si>
  <si>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</si>
  <si>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</si>
  <si>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</si>
  <si>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</si>
  <si>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</si>
  <si>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</si>
  <si>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</si>
  <si>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</si>
  <si>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</si>
  <si>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</si>
  <si>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</si>
  <si>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</si>
  <si>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</si>
  <si>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</si>
  <si>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・防災頭巾（２歳～）
・名札
・クレヨン、のり、
　自由画帳（３歳～）
・色鉛筆、はさみ、
　なわとび（４歳～）
・ワーク(3歳～)
・ピアニカ拭き口（５歳）</t>
    <rPh sb="1" eb="5">
      <t>ボウサイズキン</t>
    </rPh>
    <rPh sb="7" eb="8">
      <t>サイ</t>
    </rPh>
    <rPh sb="12" eb="14">
      <t>ナフダ</t>
    </rPh>
    <rPh sb="26" eb="30">
      <t>ジユウガチョウ</t>
    </rPh>
    <rPh sb="32" eb="33">
      <t>サイ</t>
    </rPh>
    <rPh sb="37" eb="40">
      <t>イロエンピツ</t>
    </rPh>
    <rPh sb="53" eb="54">
      <t>サイ</t>
    </rPh>
    <rPh sb="63" eb="64">
      <t>サイ</t>
    </rPh>
    <rPh sb="72" eb="73">
      <t>フ</t>
    </rPh>
    <rPh sb="74" eb="75">
      <t>グチ</t>
    </rPh>
    <rPh sb="77" eb="78">
      <t>サイ</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</si>
  <si>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</si>
  <si>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</si>
  <si>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</si>
  <si>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</si>
  <si>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</si>
  <si>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</si>
  <si>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</si>
  <si>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</si>
  <si>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</si>
  <si>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</si>
  <si>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</si>
  <si>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</si>
  <si>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</si>
  <si>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・カラー帽子990円
・誕生カード350～400円
・おたよりケース300円
・クレヨン（2歳～）660円
・自由画帳（2歳～）220円
・なわとび（3歳～）450円
・月間購読絵本（3歳～）
　　　　　　年間　5,520円
　　（下記に続く）</t>
    <rPh sb="9" eb="10">
      <t>エン</t>
    </rPh>
    <rPh sb="24" eb="25">
      <t>エン</t>
    </rPh>
    <rPh sb="37" eb="38">
      <t>エン</t>
    </rPh>
    <rPh sb="46" eb="47">
      <t>サイ</t>
    </rPh>
    <rPh sb="52" eb="53">
      <t>エン</t>
    </rPh>
    <rPh sb="55" eb="59">
      <t>ジユウガチョウ</t>
    </rPh>
    <rPh sb="61" eb="62">
      <t>サイ</t>
    </rPh>
    <rPh sb="67" eb="68">
      <t>エン</t>
    </rPh>
    <rPh sb="76" eb="77">
      <t>サイ</t>
    </rPh>
    <rPh sb="82" eb="83">
      <t>エン</t>
    </rPh>
    <rPh sb="93" eb="94">
      <t>サイ</t>
    </rPh>
    <rPh sb="103" eb="105">
      <t>ネンカン</t>
    </rPh>
    <rPh sb="111" eb="112">
      <t>エン</t>
    </rPh>
    <phoneticPr fontId="2"/>
  </si>
  <si>
    <t>・作品収納バッグ（3歳～）130円
・せんともじ（5歳）390円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</si>
  <si>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月2回</t>
    <rPh sb="0" eb="1">
      <t>ツキ</t>
    </rPh>
    <rPh sb="2" eb="3">
      <t>カイ</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</si>
  <si>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5" eb="166">
      <t>タ</t>
    </rPh>
    <rPh sb="167" eb="171">
      <t>ズイジチョウシュウ</t>
    </rPh>
    <rPh sb="176" eb="179">
      <t>ショリダイ</t>
    </rPh>
    <rPh sb="180" eb="182">
      <t>サイジ</t>
    </rPh>
    <rPh sb="185" eb="186">
      <t>エン</t>
    </rPh>
    <rPh sb="188" eb="190">
      <t>サイジ</t>
    </rPh>
    <rPh sb="193" eb="194">
      <t>エン</t>
    </rPh>
    <rPh sb="196" eb="200">
      <t>サイジイジョウ</t>
    </rPh>
    <rPh sb="203" eb="204">
      <t>エン</t>
    </rPh>
    <rPh sb="218" eb="219">
      <t>タ</t>
    </rPh>
    <rPh sb="220" eb="222">
      <t>マイツキ</t>
    </rPh>
    <rPh sb="222" eb="224">
      <t>チョウシュウ</t>
    </rPh>
    <rPh sb="226" eb="230">
      <t>フトンカンソウ</t>
    </rPh>
    <rPh sb="230" eb="231">
      <t>ダイ</t>
    </rPh>
    <rPh sb="234" eb="235">
      <t>エン</t>
    </rPh>
    <rPh sb="241" eb="243">
      <t>サイジ</t>
    </rPh>
    <rPh sb="250" eb="252">
      <t>キョウシツ</t>
    </rPh>
    <rPh sb="256" eb="258">
      <t>サイジ</t>
    </rPh>
    <rPh sb="260" eb="261">
      <t>ツキ</t>
    </rPh>
    <rPh sb="262" eb="263">
      <t>カイ</t>
    </rPh>
    <rPh sb="269" eb="271">
      <t>ムリョウ</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</si>
  <si>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</si>
  <si>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</si>
  <si>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</si>
  <si>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</si>
  <si>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</si>
  <si>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</si>
  <si>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</si>
  <si>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</si>
  <si>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</si>
  <si>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</si>
  <si>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</si>
  <si>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</si>
  <si>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</si>
  <si>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</si>
  <si>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</si>
  <si>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</si>
  <si>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</si>
  <si>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</si>
  <si>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</si>
  <si>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</si>
  <si>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</si>
  <si>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</si>
  <si>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</si>
  <si>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</si>
  <si>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</si>
  <si>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</si>
  <si>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</si>
  <si>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</si>
  <si>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</si>
  <si>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</si>
  <si>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</si>
  <si>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</si>
  <si>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</si>
  <si>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</si>
  <si>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</si>
  <si>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</si>
  <si>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</si>
  <si>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</si>
  <si>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</si>
  <si>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</si>
  <si>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</si>
  <si>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</si>
  <si>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</si>
  <si>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</si>
  <si>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</si>
  <si>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</si>
  <si>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</si>
  <si>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</si>
  <si>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</si>
  <si>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</si>
  <si>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</si>
  <si>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</si>
  <si>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</si>
  <si>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</si>
  <si>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</si>
  <si>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</si>
  <si>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・カラー帽子990円
・誕生カード270円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</si>
  <si>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</si>
  <si>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</si>
  <si>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</si>
  <si>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</si>
  <si>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5" eb="166">
      <t>タ</t>
    </rPh>
    <rPh sb="167" eb="171">
      <t>ズイジチョウシュウ</t>
    </rPh>
    <rPh sb="176" eb="179">
      <t>ショリダイ</t>
    </rPh>
    <rPh sb="180" eb="182">
      <t>サイジ</t>
    </rPh>
    <rPh sb="185" eb="186">
      <t>エン</t>
    </rPh>
    <rPh sb="188" eb="190">
      <t>サイジ</t>
    </rPh>
    <rPh sb="193" eb="194">
      <t>エン</t>
    </rPh>
    <rPh sb="196" eb="200">
      <t>サイジイジョウ</t>
    </rPh>
    <rPh sb="203" eb="204">
      <t>エン</t>
    </rPh>
    <rPh sb="218" eb="219">
      <t>タ</t>
    </rPh>
    <rPh sb="220" eb="222">
      <t>マイツキ</t>
    </rPh>
    <rPh sb="222" eb="224">
      <t>チョウシュウ</t>
    </rPh>
    <rPh sb="226" eb="230">
      <t>フトンカンソウ</t>
    </rPh>
    <rPh sb="230" eb="231">
      <t>ダイ</t>
    </rPh>
    <rPh sb="234" eb="235">
      <t>エン</t>
    </rPh>
    <rPh sb="241" eb="243">
      <t>サイジ</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</si>
  <si>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</si>
  <si>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</si>
  <si>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</si>
  <si>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</si>
  <si>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</si>
  <si>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</si>
  <si>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</si>
  <si>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</si>
  <si>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</si>
  <si>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</si>
  <si>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</si>
  <si>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</si>
  <si>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</si>
  <si>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</si>
  <si>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</si>
  <si>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</si>
  <si>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</si>
  <si>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</si>
  <si>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</si>
  <si>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</si>
  <si>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</si>
  <si>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</si>
  <si>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</si>
  <si>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</si>
  <si>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</si>
  <si>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</si>
  <si>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</si>
  <si>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</si>
  <si>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</si>
  <si>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</si>
  <si>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</si>
  <si>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</si>
  <si>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</si>
  <si>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</si>
  <si>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</si>
  <si>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</si>
  <si>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</si>
  <si>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</si>
  <si>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</si>
  <si>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</si>
  <si>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</si>
  <si>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</si>
  <si>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</si>
  <si>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</si>
  <si>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</si>
  <si>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</si>
  <si>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</si>
  <si>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</si>
  <si>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</si>
  <si>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</si>
  <si>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</si>
  <si>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</si>
  <si>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</si>
  <si>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</si>
  <si>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</si>
  <si>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</si>
  <si>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</si>
  <si>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</si>
  <si>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</si>
  <si>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・おむつ（必要な期間：毎日持参）
＊オムツのサブスク導入
・おしりふき（必要な期間）
（無くなり次第随時）</t>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</si>
  <si>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</si>
  <si>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</si>
  <si>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</si>
  <si>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</si>
  <si>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</si>
  <si>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896円
2268円
9000円</t>
    <rPh sb="3" eb="4">
      <t>エン</t>
    </rPh>
    <rPh sb="9" eb="10">
      <t>エン</t>
    </rPh>
    <rPh sb="15" eb="16">
      <t>エン</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</si>
  <si>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</si>
  <si>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</si>
  <si>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</si>
  <si>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</si>
  <si>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</si>
  <si>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</si>
  <si>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</si>
  <si>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</si>
  <si>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</si>
  <si>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</si>
  <si>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</si>
  <si>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</si>
  <si>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</si>
  <si>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</si>
  <si>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</si>
  <si>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</si>
  <si>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</si>
  <si>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</si>
  <si>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</si>
  <si>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</si>
  <si>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</si>
  <si>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</si>
  <si>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</si>
  <si>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</si>
  <si>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</si>
  <si>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</si>
  <si>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</si>
  <si>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</si>
  <si>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</si>
  <si>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</si>
  <si>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流山市おおたかの森北1-19-5</t>
    <rPh sb="0" eb="3">
      <t>ナガレヤマシ</t>
    </rPh>
    <rPh sb="8" eb="9">
      <t>モリ</t>
    </rPh>
    <rPh sb="9" eb="10">
      <t>キタ</t>
    </rPh>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</si>
  <si>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</si>
  <si>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</si>
  <si>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</si>
  <si>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</si>
  <si>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</si>
  <si>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</si>
  <si>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</si>
  <si>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</si>
  <si>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</si>
  <si>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</si>
  <si>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</si>
  <si>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</si>
  <si>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</si>
  <si>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</si>
  <si>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</si>
  <si>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</si>
  <si>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</si>
  <si>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</si>
  <si>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</si>
  <si>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</si>
  <si>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</si>
  <si>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</si>
  <si>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</si>
  <si>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</si>
  <si>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</si>
  <si>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</si>
  <si>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</si>
  <si>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</si>
  <si>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</si>
  <si>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</si>
  <si>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</si>
  <si>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</si>
  <si>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</si>
  <si>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</si>
  <si>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</si>
  <si>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</si>
  <si>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</si>
  <si>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</si>
  <si>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</si>
  <si>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</si>
  <si>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</si>
  <si>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</si>
  <si>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</si>
  <si>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</si>
  <si>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</si>
  <si>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</si>
  <si>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</si>
  <si>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</si>
  <si>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</si>
  <si>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</si>
  <si>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</si>
  <si>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</si>
  <si>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</si>
  <si>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</si>
  <si>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</si>
  <si>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</si>
  <si>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</si>
  <si>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</si>
  <si>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</si>
  <si>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</si>
  <si>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</si>
  <si>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</si>
  <si>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</si>
  <si>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</si>
  <si>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</si>
  <si>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</si>
  <si>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</si>
  <si>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</si>
  <si>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</si>
  <si>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</si>
  <si>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</si>
  <si>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・おむつ
（毎日５枚持参）
・おしりふき
（無くなり次第髄時）
・手口拭き
（毎月1パック）</t>
    <rPh sb="6" eb="8">
      <t>マイニチ</t>
    </rPh>
    <rPh sb="9" eb="10">
      <t>マイ</t>
    </rPh>
    <rPh sb="10" eb="12">
      <t>ジサン</t>
    </rPh>
    <rPh sb="22" eb="23">
      <t>ナ</t>
    </rPh>
    <rPh sb="26" eb="28">
      <t>シダイ</t>
    </rPh>
    <rPh sb="28" eb="30">
      <t>ズイジ</t>
    </rPh>
    <rPh sb="33" eb="36">
      <t>テクチフ</t>
    </rPh>
    <rPh sb="39" eb="41">
      <t>マイツキ</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</si>
  <si>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</si>
  <si>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</si>
  <si>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</si>
  <si>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</si>
  <si>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</si>
  <si>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</si>
  <si>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</si>
  <si>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・カラー帽子990円
・誕生カード420円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</si>
  <si>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 xml:space="preserve">・制作バック（3歳～）130円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</si>
  <si>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32000円～</t>
    <rPh sb="5" eb="6">
      <t>エン</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</si>
  <si>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・サッカー教室（4，5歳児）が月１回あります。（無料サービス）　
・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5" eb="166">
      <t>タ</t>
    </rPh>
    <rPh sb="167" eb="171">
      <t>ズイジチョウシュウ</t>
    </rPh>
    <rPh sb="176" eb="179">
      <t>ショリダイ</t>
    </rPh>
    <rPh sb="180" eb="182">
      <t>サイジ</t>
    </rPh>
    <rPh sb="185" eb="186">
      <t>エン</t>
    </rPh>
    <rPh sb="188" eb="190">
      <t>サイジ</t>
    </rPh>
    <rPh sb="193" eb="194">
      <t>エン</t>
    </rPh>
    <rPh sb="196" eb="200">
      <t>サイジイジョウ</t>
    </rPh>
    <rPh sb="203" eb="204">
      <t>エン</t>
    </rPh>
    <rPh sb="218" eb="219">
      <t>タ</t>
    </rPh>
    <rPh sb="220" eb="222">
      <t>マイツキ</t>
    </rPh>
    <rPh sb="222" eb="224">
      <t>チョウシュウ</t>
    </rPh>
    <rPh sb="226" eb="230">
      <t>フトンカンソウ</t>
    </rPh>
    <rPh sb="230" eb="231">
      <t>ダイ</t>
    </rPh>
    <rPh sb="234" eb="235">
      <t>エン</t>
    </rPh>
    <rPh sb="241" eb="243">
      <t>サイジ</t>
    </rPh>
    <rPh sb="282" eb="284">
      <t>サイジ</t>
    </rPh>
    <rPh sb="285" eb="286">
      <t>エン</t>
    </rPh>
    <rPh sb="287" eb="288">
      <t>カ</t>
    </rPh>
    <rPh sb="289" eb="290">
      <t>キ</t>
    </rPh>
    <rPh sb="292" eb="293">
      <t>コ</t>
    </rPh>
    <rPh sb="305" eb="306">
      <t>カナ</t>
    </rPh>
    <rPh sb="332" eb="334">
      <t>ナイヨウ</t>
    </rPh>
    <rPh sb="335" eb="336">
      <t>ヨ</t>
    </rPh>
    <rPh sb="338" eb="339">
      <t>カ</t>
    </rPh>
    <rPh sb="344" eb="346">
      <t>ヒヨウ</t>
    </rPh>
    <rPh sb="347" eb="349">
      <t>ジッピ</t>
    </rPh>
    <rPh sb="356" eb="357">
      <t>エン</t>
    </rPh>
    <rPh sb="357" eb="359">
      <t>ゼンゴ</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</si>
  <si>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</si>
  <si>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</si>
  <si>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</si>
  <si>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</si>
  <si>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</si>
  <si>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</si>
  <si>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</si>
  <si>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</si>
  <si>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</si>
  <si>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</si>
  <si>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</si>
  <si>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</si>
  <si>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</si>
  <si>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</si>
  <si>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</si>
  <si>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</si>
  <si>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</si>
  <si>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</si>
  <si>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</si>
  <si>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</si>
  <si>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</si>
  <si>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</si>
  <si>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</si>
  <si>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</si>
  <si>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</si>
  <si>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</si>
  <si>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</si>
  <si>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</si>
  <si>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</si>
  <si>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</si>
  <si>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</si>
  <si>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</si>
  <si>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</si>
  <si>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</si>
  <si>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</si>
  <si>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</si>
  <si>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</si>
  <si>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</si>
  <si>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</si>
  <si>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</si>
  <si>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</si>
  <si>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</si>
  <si>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</si>
  <si>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</si>
  <si>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</si>
  <si>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</si>
  <si>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</si>
  <si>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</si>
  <si>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</si>
  <si>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</si>
  <si>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</si>
  <si>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</si>
  <si>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</si>
  <si>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</si>
  <si>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</si>
  <si>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</si>
  <si>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</si>
  <si>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</si>
  <si>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</si>
  <si>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</si>
  <si>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</si>
  <si>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</si>
  <si>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</si>
  <si>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</si>
  <si>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</si>
  <si>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</si>
  <si>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</si>
  <si>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</si>
  <si>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</si>
  <si>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</si>
  <si>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</si>
  <si>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</si>
  <si>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</si>
  <si>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</si>
  <si>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</si>
  <si>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&lt; 戻る</t>
    <rPh sb="0" eb="2">
      <t>ダイニ</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</si>
  <si>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</si>
  <si>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</si>
  <si>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</si>
  <si>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・カラー帽子990円
・誕生カード240円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</si>
  <si>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・袋（エコバッグ等）</t>
    <rPh sb="6" eb="8">
      <t>サイカラ</t>
    </rPh>
    <rPh sb="12" eb="13">
      <t>エン</t>
    </rPh>
    <rPh sb="22" eb="23">
      <t>サイ</t>
    </rPh>
    <rPh sb="39" eb="40">
      <t>サイ</t>
    </rPh>
    <rPh sb="45" eb="46">
      <t>エン</t>
    </rPh>
    <rPh sb="50" eb="51">
      <t>フクロ</t>
    </rPh>
    <rPh sb="57" eb="58">
      <t>ナド</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</si>
  <si>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7">
      <t>タ</t>
    </rPh>
    <rPh sb="168" eb="172">
      <t>ズイジチョウシュウ</t>
    </rPh>
    <rPh sb="177" eb="180">
      <t>ショリダイ</t>
    </rPh>
    <rPh sb="181" eb="183">
      <t>サイジ</t>
    </rPh>
    <rPh sb="186" eb="187">
      <t>エン</t>
    </rPh>
    <rPh sb="189" eb="191">
      <t>サイジ</t>
    </rPh>
    <rPh sb="194" eb="195">
      <t>エン</t>
    </rPh>
    <rPh sb="197" eb="201">
      <t>サイジイジョウ</t>
    </rPh>
    <rPh sb="204" eb="205">
      <t>エン</t>
    </rPh>
    <rPh sb="219" eb="220">
      <t>タ</t>
    </rPh>
    <rPh sb="221" eb="223">
      <t>マイツキ</t>
    </rPh>
    <rPh sb="223" eb="225">
      <t>チョウシュウ</t>
    </rPh>
    <rPh sb="227" eb="231">
      <t>フトンカンソウ</t>
    </rPh>
    <rPh sb="231" eb="232">
      <t>ダイ</t>
    </rPh>
    <rPh sb="235" eb="236">
      <t>エン</t>
    </rPh>
    <rPh sb="242" eb="244">
      <t>サイジ</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</si>
  <si>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</si>
  <si>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</si>
  <si>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</si>
  <si>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7:00～</t>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</si>
  <si>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</si>
  <si>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</si>
  <si>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</si>
  <si>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</si>
  <si>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</si>
  <si>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</si>
  <si>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</si>
  <si>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</si>
  <si>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</si>
  <si>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2500円</t>
    <rPh sb="4" eb="5">
      <t>エン</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</si>
  <si>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</si>
  <si>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</si>
  <si>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</si>
  <si>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6千円前後</t>
    <rPh sb="1" eb="2">
      <t>セン</t>
    </rPh>
    <rPh sb="2" eb="3">
      <t>エン</t>
    </rPh>
    <rPh sb="3" eb="5">
      <t>ゼンゴ</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</si>
  <si>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</si>
  <si>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</si>
  <si>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</si>
  <si>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</si>
  <si>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</si>
  <si>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</si>
  <si>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</si>
  <si>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</si>
  <si>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</si>
  <si>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</si>
  <si>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</si>
  <si>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</si>
  <si>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</si>
  <si>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</si>
  <si>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</si>
  <si>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</si>
  <si>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</si>
  <si>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</si>
  <si>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</si>
  <si>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</si>
  <si>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</si>
  <si>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</si>
  <si>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</si>
  <si>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5" eb="166">
      <t>タ</t>
    </rPh>
    <rPh sb="167" eb="171">
      <t>ズイジチョウシュウ</t>
    </rPh>
    <rPh sb="176" eb="179">
      <t>ショリダイ</t>
    </rPh>
    <rPh sb="180" eb="182">
      <t>サイジ</t>
    </rPh>
    <rPh sb="185" eb="186">
      <t>エン</t>
    </rPh>
    <rPh sb="188" eb="190">
      <t>サイジ</t>
    </rPh>
    <rPh sb="193" eb="194">
      <t>エン</t>
    </rPh>
    <rPh sb="196" eb="200">
      <t>サイジイジョウ</t>
    </rPh>
    <rPh sb="203" eb="204">
      <t>エン</t>
    </rPh>
    <rPh sb="218" eb="219">
      <t>タ</t>
    </rPh>
    <rPh sb="220" eb="222">
      <t>マイツキ</t>
    </rPh>
    <rPh sb="222" eb="224">
      <t>チョウシュウ</t>
    </rPh>
    <rPh sb="226" eb="230">
      <t>フトンカンソウ</t>
    </rPh>
    <rPh sb="230" eb="231">
      <t>ダイ</t>
    </rPh>
    <rPh sb="234" eb="235">
      <t>エン</t>
    </rPh>
    <rPh sb="241" eb="243">
      <t>サイジ</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</si>
  <si>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</si>
  <si>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</si>
  <si>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</si>
  <si>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</si>
  <si>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</si>
  <si>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</si>
  <si>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</si>
  <si>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</si>
  <si>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</si>
  <si>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</si>
  <si>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</si>
  <si>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</si>
  <si>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</si>
  <si>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</si>
  <si>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</si>
  <si>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</si>
  <si>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</si>
  <si>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</si>
  <si>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</si>
  <si>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</si>
  <si>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</si>
  <si>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</si>
  <si>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</si>
  <si>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</si>
  <si>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</si>
  <si>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</si>
  <si>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</si>
  <si>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</si>
  <si>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</si>
  <si>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</si>
  <si>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</si>
  <si>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</si>
  <si>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</si>
  <si>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</si>
  <si>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</si>
  <si>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</si>
  <si>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</si>
  <si>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</si>
  <si>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</si>
  <si>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</si>
  <si>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</si>
  <si>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</si>
  <si>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</si>
  <si>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</si>
  <si>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</si>
  <si>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</si>
  <si>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</si>
  <si>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</si>
  <si>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</si>
  <si>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</si>
  <si>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</si>
  <si>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</si>
  <si>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</si>
  <si>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</si>
  <si>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</si>
  <si>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</si>
  <si>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</si>
  <si>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</si>
  <si>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</si>
  <si>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</si>
  <si>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</si>
  <si>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</si>
  <si>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</si>
  <si>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</si>
  <si>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</si>
  <si>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</si>
  <si>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</si>
  <si>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</si>
  <si>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</si>
  <si>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</si>
  <si>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</si>
  <si>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</si>
  <si>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</si>
  <si>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</si>
  <si>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</si>
  <si>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</si>
  <si>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</si>
  <si>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</si>
  <si>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</si>
  <si>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</si>
  <si>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</si>
  <si>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</si>
  <si>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</si>
  <si>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</si>
  <si>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</si>
  <si>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</si>
  <si>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</si>
  <si>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</si>
  <si>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</si>
  <si>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</si>
  <si>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</si>
  <si>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</si>
  <si>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</si>
  <si>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</si>
  <si>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2024.09.17</t>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</si>
  <si>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</si>
  <si>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</si>
  <si>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</si>
  <si>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</si>
  <si>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</si>
  <si>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</si>
  <si>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</si>
  <si>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</si>
  <si>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</si>
  <si>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</si>
  <si>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</si>
  <si>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</si>
  <si>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</si>
  <si>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・着替え,着替え袋（毎日持帰り）
・着替え（ストック）
・カラー帽子（毎週持帰り）
・上履き（毎週持帰り）（1～5歳）
・上履き袋（毎週持帰り）（2～5歳）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</si>
  <si>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</si>
  <si>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</si>
  <si>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・紙おむつ（必要な時期）（毎日持参）
・歯ブラシ（毎日持帰り）</t>
    <rPh sb="1" eb="2">
      <t>カミ</t>
    </rPh>
    <rPh sb="6" eb="8">
      <t>ヒツヨウ</t>
    </rPh>
    <rPh sb="9" eb="11">
      <t>ジキ</t>
    </rPh>
    <rPh sb="13" eb="15">
      <t>マイニチ</t>
    </rPh>
    <rPh sb="15" eb="17">
      <t>ジサン</t>
    </rPh>
    <rPh sb="25" eb="27">
      <t>マイニチ</t>
    </rPh>
    <rPh sb="27" eb="29">
      <t>モチカエ</t>
    </rPh>
    <phoneticPr fontId="2"/>
  </si>
  <si>
    <t>・水筒
・外靴（園庭用）（3～5歳）
・三角巾,エプロン（3～5歳）
・筆箱（5歳）
・鉛筆,消しゴム（5歳）
・吹き口用巾着（5歳）
・持ち帰り袋
・ラップタオル（3～5歳）</t>
    <rPh sb="5" eb="7">
      <t>ソトグツ</t>
    </rPh>
    <rPh sb="8" eb="11">
      <t>エンテイヨウ</t>
    </rPh>
    <rPh sb="16" eb="17">
      <t>サイ</t>
    </rPh>
    <rPh sb="20" eb="23">
      <t>サンカクキン</t>
    </rPh>
    <rPh sb="32" eb="33">
      <t>サイ</t>
    </rPh>
    <rPh sb="36" eb="38">
      <t>フデバコ</t>
    </rPh>
    <rPh sb="40" eb="41">
      <t>サイ</t>
    </rPh>
    <rPh sb="44" eb="46">
      <t>エンピツ</t>
    </rPh>
    <rPh sb="47" eb="48">
      <t>ケ</t>
    </rPh>
    <rPh sb="53" eb="54">
      <t>サイ</t>
    </rPh>
    <rPh sb="57" eb="58">
      <t>フ</t>
    </rPh>
    <rPh sb="59" eb="60">
      <t>クチ</t>
    </rPh>
    <rPh sb="60" eb="61">
      <t>ヨウ</t>
    </rPh>
    <rPh sb="61" eb="63">
      <t>キンチャク</t>
    </rPh>
    <rPh sb="65" eb="66">
      <t>サイ</t>
    </rPh>
    <rPh sb="69" eb="70">
      <t>モ</t>
    </rPh>
    <rPh sb="71" eb="72">
      <t>カエ</t>
    </rPh>
    <rPh sb="73" eb="74">
      <t>ブクロ</t>
    </rPh>
    <rPh sb="86" eb="87">
      <t>サイ</t>
    </rPh>
    <phoneticPr fontId="2"/>
  </si>
  <si>
    <t>区分</t>
    <phoneticPr fontId="2"/>
  </si>
  <si>
    <t>100～1,100円</t>
    <rPh sb="9" eb="10">
      <t>エン</t>
    </rPh>
    <phoneticPr fontId="2"/>
  </si>
  <si>
    <t>認定時間・
延長時間により異なる</t>
    <rPh sb="0" eb="4">
      <t>ニンテイジカン</t>
    </rPh>
    <rPh sb="6" eb="10">
      <t>エンチョウジカン</t>
    </rPh>
    <rPh sb="13" eb="14">
      <t>コト</t>
    </rPh>
    <phoneticPr fontId="2"/>
  </si>
  <si>
    <t>制服制帽リュック代</t>
    <rPh sb="0" eb="2">
      <t>セイフク</t>
    </rPh>
    <rPh sb="2" eb="4">
      <t>セイボウ</t>
    </rPh>
    <rPh sb="8" eb="9">
      <t>ダイ</t>
    </rPh>
    <phoneticPr fontId="2"/>
  </si>
  <si>
    <t>約22,000円</t>
    <rPh sb="0" eb="1">
      <t>ヤク</t>
    </rPh>
    <rPh sb="7" eb="8">
      <t>エン</t>
    </rPh>
    <phoneticPr fontId="2"/>
  </si>
  <si>
    <t>布団乾燥</t>
    <rPh sb="0" eb="4">
      <t>フトンカンソウ</t>
    </rPh>
    <phoneticPr fontId="2"/>
  </si>
  <si>
    <t>260円</t>
    <rPh sb="3" eb="4">
      <t>エン</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</si>
  <si>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</si>
  <si>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</si>
  <si>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</si>
  <si>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</si>
  <si>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</si>
  <si>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</si>
  <si>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</si>
  <si>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450～600円</t>
    <rPh sb="7" eb="8">
      <t>エン</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</si>
  <si>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</si>
  <si>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</si>
  <si>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</si>
  <si>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</si>
  <si>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</si>
  <si>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隔週</t>
    <rPh sb="0" eb="2">
      <t>カクシュウ</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</si>
  <si>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</si>
  <si>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</si>
  <si>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</si>
  <si>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</si>
  <si>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</si>
  <si>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</si>
  <si>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</si>
  <si>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</si>
  <si>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</si>
  <si>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聖華マリン保育園は、自然豊かで多くな公園の目の前という恵まれた環境にあります。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6">
      <t>オオ</t>
    </rPh>
    <rPh sb="18" eb="20">
      <t>コウエン</t>
    </rPh>
    <rPh sb="21" eb="22">
      <t>メ</t>
    </rPh>
    <rPh sb="23" eb="24">
      <t>マエ</t>
    </rPh>
    <rPh sb="27" eb="28">
      <t>メグ</t>
    </rPh>
    <rPh sb="31" eb="33">
      <t>カンキョウ</t>
    </rPh>
    <rPh sb="40" eb="41">
      <t>コ</t>
    </rPh>
    <rPh sb="43" eb="45">
      <t>ヒトリ</t>
    </rPh>
    <rPh sb="49" eb="51">
      <t>コセイ</t>
    </rPh>
    <rPh sb="52" eb="54">
      <t>タイセツ</t>
    </rPh>
    <rPh sb="57" eb="58">
      <t>ノ</t>
    </rPh>
    <rPh sb="59" eb="60">
      <t>ノ</t>
    </rPh>
    <rPh sb="64" eb="66">
      <t>ホイク</t>
    </rPh>
    <rPh sb="67" eb="68">
      <t>トモ</t>
    </rPh>
    <rPh sb="70" eb="72">
      <t>キセツ</t>
    </rPh>
    <rPh sb="73" eb="74">
      <t>ア</t>
    </rPh>
    <rPh sb="76" eb="78">
      <t>ギョウジ</t>
    </rPh>
    <rPh sb="79" eb="83">
      <t>ヨウジキョウイク</t>
    </rPh>
    <rPh sb="84" eb="85">
      <t>トオ</t>
    </rPh>
    <rPh sb="87" eb="88">
      <t>コ</t>
    </rPh>
    <rPh sb="93" eb="94">
      <t>スコ</t>
    </rPh>
    <rPh sb="97" eb="98">
      <t>カラダ</t>
    </rPh>
    <rPh sb="99" eb="100">
      <t>ココロ</t>
    </rPh>
    <rPh sb="101" eb="102">
      <t>ソダ</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</si>
  <si>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</si>
  <si>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</si>
  <si>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</si>
  <si>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</si>
  <si>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</si>
  <si>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</si>
  <si>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</si>
  <si>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</si>
  <si>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</si>
  <si>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</si>
  <si>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</si>
  <si>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</si>
  <si>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</si>
  <si>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</si>
  <si>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</si>
  <si>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</si>
  <si>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</si>
  <si>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</si>
  <si>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</si>
  <si>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</si>
  <si>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</si>
  <si>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</si>
  <si>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</si>
  <si>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</si>
  <si>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</si>
  <si>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</si>
  <si>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</si>
  <si>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生後２か月</t>
    <rPh sb="0" eb="2">
      <t>セイゴ</t>
    </rPh>
    <rPh sb="4" eb="5">
      <t>ゲツ</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</si>
  <si>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</si>
  <si>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</si>
  <si>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</si>
  <si>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</si>
  <si>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おむつ
おしりふき
キッチン袋（汚れ物入れ）</t>
    <rPh sb="14" eb="15">
      <t>フクロ</t>
    </rPh>
    <rPh sb="16" eb="17">
      <t>ヨゴ</t>
    </rPh>
    <rPh sb="18" eb="20">
      <t>モノイレ</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</si>
  <si>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</si>
  <si>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</si>
  <si>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</si>
  <si>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</si>
  <si>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250円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</si>
  <si>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</si>
  <si>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</si>
  <si>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</si>
  <si>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そのような環境の中で、子ども自ら遊びや生活を選択し、子どもたちが自発的に取り組みに集中し、個性を伸ばすことができるような保育を展開しています。</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27" eb="128">
      <t>コ</t>
    </rPh>
    <rPh sb="133" eb="136">
      <t>ジハツテキ</t>
    </rPh>
    <rPh sb="137" eb="138">
      <t>ト</t>
    </rPh>
    <rPh sb="139" eb="140">
      <t>ク</t>
    </rPh>
    <rPh sb="142" eb="144">
      <t>シュウチュウ</t>
    </rPh>
    <rPh sb="146" eb="148">
      <t>コセイ</t>
    </rPh>
    <rPh sb="149" eb="150">
      <t>ノ</t>
    </rPh>
    <rPh sb="161" eb="163">
      <t>ホイク</t>
    </rPh>
    <rPh sb="164" eb="166">
      <t>テンカイ</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</si>
  <si>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</si>
  <si>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</si>
  <si>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</si>
  <si>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</si>
  <si>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</si>
  <si>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</si>
  <si>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</si>
  <si>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</si>
  <si>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</si>
  <si>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</si>
  <si>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</si>
  <si>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</si>
  <si>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</si>
  <si>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</si>
  <si>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</si>
  <si>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</si>
  <si>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</si>
  <si>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</si>
  <si>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</si>
  <si>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</si>
  <si>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</si>
  <si>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</si>
  <si>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</si>
  <si>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</si>
  <si>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</si>
  <si>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</si>
  <si>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</si>
  <si>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</si>
  <si>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</si>
  <si>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</si>
  <si>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</si>
  <si>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</si>
  <si>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</si>
  <si>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</si>
  <si>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</si>
  <si>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</si>
  <si>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</si>
  <si>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</si>
  <si>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</si>
  <si>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</si>
  <si>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</si>
  <si>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</si>
  <si>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</si>
  <si>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</si>
  <si>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</si>
  <si>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</si>
  <si>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</si>
  <si>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</si>
  <si>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</si>
  <si>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</si>
  <si>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</si>
  <si>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</si>
  <si>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</si>
  <si>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</si>
  <si>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</si>
  <si>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</si>
  <si>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</si>
  <si>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</si>
  <si>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</si>
  <si>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</si>
  <si>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</si>
  <si>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</si>
  <si>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 xml:space="preserve">・カラー帽子
・連絡帳(０～２歳)
【3歳児クラス～】
・出席ブック/シール
・じゆうが帳
・おどうぐケース
・クレヨン
・園児用のり
・はさみ
・ねんど一式
・ピアニー吹き口(５歳)
</t>
    <rPh sb="4" eb="6">
      <t>ボウシ</t>
    </rPh>
    <rPh sb="20" eb="22">
      <t>サイジ</t>
    </rPh>
    <rPh sb="29" eb="31">
      <t>シュッセキ</t>
    </rPh>
    <rPh sb="44" eb="45">
      <t>チョウ</t>
    </rPh>
    <rPh sb="62" eb="65">
      <t>エンジヨウ</t>
    </rPh>
    <rPh sb="77" eb="79">
      <t>イッシキ</t>
    </rPh>
    <rPh sb="85" eb="86">
      <t>フ</t>
    </rPh>
    <rPh sb="87" eb="88">
      <t>グチ</t>
    </rPh>
    <rPh sb="90" eb="91">
      <t>サイ</t>
    </rPh>
    <phoneticPr fontId="2"/>
  </si>
  <si>
    <t>・水筒(１～５歳)
・コップ（３～５歳）
・コップ袋（３～５歳）
・歯ブラシ（３～５歳）</t>
    <phoneticPr fontId="2"/>
  </si>
  <si>
    <t>・おむつ（必要な期間）
（毎日持参）
・おしりふき（必要な期間）
（無くなり次第随時）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7" eb="49">
      <t>キボウ</t>
    </rPh>
    <rPh sb="50" eb="51">
      <t>カタ</t>
    </rPh>
    <rPh sb="67" eb="69">
      <t>リヨウ</t>
    </rPh>
    <rPh sb="76" eb="78">
      <t>ゲツガク</t>
    </rPh>
    <rPh sb="83" eb="84">
      <t>エン</t>
    </rPh>
    <rPh sb="85" eb="87">
      <t>ゼイコ</t>
    </rPh>
    <phoneticPr fontId="2"/>
  </si>
  <si>
    <t xml:space="preserve">・通園用カバン(リュック等)
・ビニール袋
</t>
    <rPh sb="1" eb="3">
      <t>ツウエン</t>
    </rPh>
    <rPh sb="3" eb="4">
      <t>ヨウ</t>
    </rPh>
    <rPh sb="12" eb="13">
      <t>トウ</t>
    </rPh>
    <rPh sb="20" eb="21">
      <t>フクロ</t>
    </rPh>
    <phoneticPr fontId="2"/>
  </si>
  <si>
    <t>口座振替・現金</t>
    <rPh sb="0" eb="4">
      <t>コウザフリカエ</t>
    </rPh>
    <rPh sb="5" eb="7">
      <t>ゲンキン</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</si>
  <si>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</si>
  <si>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</si>
  <si>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</si>
  <si>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</si>
  <si>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</si>
  <si>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</si>
  <si>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</si>
  <si>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</si>
  <si>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</si>
  <si>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</si>
  <si>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</si>
  <si>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</si>
  <si>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</si>
  <si>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</si>
  <si>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</si>
  <si>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</si>
  <si>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</si>
  <si>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</si>
  <si>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</si>
  <si>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</si>
  <si>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</si>
  <si>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 xml:space="preserve">●延長保育料(内訳)　　　　　　　　　　　　　　　　　　　　　　●補食費
【標準時間保育】               【短時間保育】　              　月曜～土曜日  
18:01～19:00 30分毎　50円      16:31～17:30 30分毎　50円　　　18時15分以降の利用につき
19:01～20:00 30分毎　150円     17:31～18:30 30分毎　150円　　 50円/1回　　
20:00～      30分毎　1,000円   18:31～      30分毎　1,000円　 納入方法：口座振替
</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</si>
  <si>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</si>
  <si>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</si>
  <si>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</si>
  <si>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</si>
  <si>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</si>
  <si>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</si>
  <si>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</si>
  <si>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</si>
  <si>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</si>
  <si>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</si>
  <si>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</si>
  <si>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</si>
  <si>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</si>
  <si>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</si>
  <si>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</si>
  <si>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『生きる力を育む』ために・・・
子どもたちの「いま」の結果を大人目線で「できた」「できない」で判断するのではなく、子どもたちの５年後、１０年後、２０年後を見据えた保育を。
可視化される「認知能力」を活かすために必要不可欠な心の土台となる「非認知能力」の育みを。
同じ経験でもやらされるかこども主体であるかで変わる、経験値の差（非認知能力つまり充実感、自己有用感、達成感、満足感、挫折、、、それらから得られる自己肯定感）を積み重ね、子どもたちが自分らしく自らの力で一歩を切り拓くことのできる力を。</t>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</si>
  <si>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</si>
  <si>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</si>
  <si>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</si>
  <si>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</si>
  <si>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</si>
  <si>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</si>
  <si>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</si>
  <si>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</si>
  <si>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</si>
  <si>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</si>
  <si>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</si>
  <si>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</si>
  <si>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</si>
  <si>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</si>
  <si>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</si>
  <si>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</si>
  <si>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</si>
  <si>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</si>
  <si>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</si>
  <si>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</si>
  <si>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</si>
  <si>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</si>
  <si>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</si>
  <si>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</si>
  <si>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</si>
  <si>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</si>
  <si>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</si>
  <si>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</si>
  <si>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</si>
  <si>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</si>
  <si>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</si>
  <si>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</si>
  <si>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</si>
  <si>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</si>
  <si>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</si>
  <si>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</si>
  <si>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</si>
  <si>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</si>
  <si>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</si>
  <si>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</si>
  <si>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</si>
  <si>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</si>
  <si>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</si>
  <si>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</si>
  <si>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</si>
  <si>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</si>
  <si>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</si>
  <si>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</si>
  <si>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</si>
  <si>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</si>
  <si>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</si>
  <si>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</si>
  <si>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</si>
  <si>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</si>
  <si>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</si>
  <si>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</si>
  <si>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</si>
  <si>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</si>
  <si>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</si>
  <si>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</si>
  <si>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</si>
  <si>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</si>
  <si>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04-7157-9900</t>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</si>
  <si>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</si>
  <si>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</si>
  <si>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</si>
  <si>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</si>
  <si>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</si>
  <si>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</si>
  <si>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</si>
  <si>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</si>
  <si>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</si>
  <si>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</si>
  <si>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</si>
  <si>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</si>
  <si>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</si>
  <si>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</si>
  <si>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</si>
  <si>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</si>
  <si>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</si>
  <si>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</si>
  <si>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</si>
  <si>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</si>
  <si>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</si>
  <si>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</si>
  <si>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</si>
  <si>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</si>
  <si>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</si>
  <si>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</si>
  <si>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</si>
  <si>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</si>
  <si>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</si>
  <si>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</si>
  <si>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</si>
  <si>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</si>
  <si>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</si>
  <si>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</si>
  <si>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</si>
  <si>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</si>
  <si>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</si>
  <si>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</si>
  <si>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アスクおおたかの森保育園</t>
    <rPh sb="8" eb="9">
      <t>モリ</t>
    </rPh>
    <rPh sb="9" eb="12">
      <t>ホイクエン</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</si>
  <si>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</si>
  <si>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</si>
  <si>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</si>
  <si>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</si>
  <si>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</si>
  <si>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</si>
  <si>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</si>
  <si>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</si>
  <si>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</si>
  <si>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</si>
  <si>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</si>
  <si>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</si>
  <si>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</si>
  <si>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</si>
  <si>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</si>
  <si>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</si>
  <si>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</si>
  <si>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</si>
  <si>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</si>
  <si>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</si>
  <si>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</si>
  <si>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</si>
  <si>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</si>
  <si>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</si>
  <si>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</si>
  <si>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</si>
  <si>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</si>
  <si>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</si>
  <si>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</si>
  <si>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</si>
  <si>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</si>
  <si>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</si>
  <si>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</si>
  <si>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</si>
  <si>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</si>
  <si>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</si>
  <si>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</si>
  <si>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</si>
  <si>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</si>
  <si>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</si>
  <si>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</si>
  <si>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</si>
  <si>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</si>
  <si>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</si>
  <si>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</si>
  <si>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</si>
  <si>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</si>
  <si>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</si>
  <si>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</si>
  <si>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</si>
  <si>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6000円</t>
    <rPh sb="4" eb="5">
      <t>エn</t>
    </rPh>
    <phoneticPr fontId="2"/>
  </si>
  <si>
    <t>月末締翌月口座振替</t>
    <rPh sb="0" eb="3">
      <t>ゲツマツジム</t>
    </rPh>
    <rPh sb="3" eb="5">
      <t>ヨヨクゲテゥ</t>
    </rPh>
    <rPh sb="5" eb="9">
      <t>コウザ</t>
    </rPh>
    <phoneticPr fontId="2"/>
  </si>
  <si>
    <t>100円〜600円</t>
    <rPh sb="3" eb="4">
      <t>エン</t>
    </rPh>
    <rPh sb="8" eb="9">
      <t xml:space="preserve">エン </t>
    </rPh>
    <phoneticPr fontId="2"/>
  </si>
  <si>
    <t>13970円</t>
    <rPh sb="5" eb="6">
      <t>エn</t>
    </rPh>
    <phoneticPr fontId="2"/>
  </si>
  <si>
    <t>教材費</t>
    <rPh sb="0" eb="3">
      <t>キョウザイ</t>
    </rPh>
    <phoneticPr fontId="2"/>
  </si>
  <si>
    <t>500円</t>
    <rPh sb="3" eb="4">
      <t>エn</t>
    </rPh>
    <phoneticPr fontId="2"/>
  </si>
  <si>
    <t>月額</t>
    <rPh sb="0" eb="1">
      <t>ゲツガク</t>
    </rPh>
    <phoneticPr fontId="2"/>
  </si>
  <si>
    <t>布団乾燥代</t>
    <rPh sb="0" eb="4">
      <t>フトn</t>
    </rPh>
    <rPh sb="4" eb="5">
      <t xml:space="preserve">ダイ </t>
    </rPh>
    <phoneticPr fontId="2"/>
  </si>
  <si>
    <t>260円</t>
    <rPh sb="3" eb="4">
      <t>エn</t>
    </rPh>
    <phoneticPr fontId="2"/>
  </si>
  <si>
    <t>英語指導</t>
    <rPh sb="0" eb="2">
      <t>エイゴ</t>
    </rPh>
    <rPh sb="2" eb="4">
      <t>シドウ</t>
    </rPh>
    <phoneticPr fontId="2"/>
  </si>
  <si>
    <t>本園２歳〜</t>
    <rPh sb="0" eb="2">
      <t>ホンエn</t>
    </rPh>
    <phoneticPr fontId="2"/>
  </si>
  <si>
    <t>隔週</t>
    <rPh sb="0" eb="2">
      <t>カクシュ</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</si>
  <si>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</si>
  <si>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</si>
  <si>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</si>
  <si>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</si>
  <si>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</si>
  <si>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</si>
  <si>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</si>
  <si>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</si>
  <si>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</si>
  <si>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</si>
  <si>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</si>
  <si>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</si>
  <si>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</si>
  <si>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</si>
  <si>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</si>
  <si>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</si>
  <si>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</si>
  <si>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</si>
  <si>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</si>
  <si>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</si>
  <si>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</si>
  <si>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</si>
  <si>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</si>
  <si>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</si>
  <si>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</si>
  <si>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</si>
  <si>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</si>
  <si>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</si>
  <si>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</si>
  <si>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</si>
  <si>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</si>
  <si>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</si>
  <si>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</si>
  <si>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</si>
  <si>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</si>
  <si>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</si>
  <si>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</si>
  <si>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</si>
  <si>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</si>
  <si>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</si>
  <si>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</si>
  <si>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</si>
  <si>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</si>
  <si>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</si>
  <si>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</si>
  <si>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</si>
  <si>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</si>
  <si>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</si>
  <si>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</si>
  <si>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</si>
  <si>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・布団　　　　　　　　　　　　　・シーツ（毎週持ち帰り）　　　　　　　　　　　　・タオルケット等</t>
    <rPh sb="1" eb="3">
      <t>フトン</t>
    </rPh>
    <rPh sb="21" eb="23">
      <t>マイシュウ</t>
    </rPh>
    <rPh sb="23" eb="24">
      <t>モ</t>
    </rPh>
    <rPh sb="25" eb="26">
      <t>カエ</t>
    </rPh>
    <rPh sb="47" eb="48">
      <t>トウ</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</si>
  <si>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</si>
  <si>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</si>
  <si>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</si>
  <si>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</si>
  <si>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</si>
  <si>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</si>
  <si>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</si>
  <si>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</si>
  <si>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</si>
  <si>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</si>
  <si>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</si>
  <si>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</si>
  <si>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</si>
  <si>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</si>
  <si>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</si>
  <si>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</si>
  <si>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</si>
  <si>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</si>
  <si>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</si>
  <si>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</si>
  <si>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</si>
  <si>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</si>
  <si>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</si>
  <si>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</si>
  <si>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</si>
  <si>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</si>
  <si>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</si>
  <si>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</si>
  <si>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</si>
  <si>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</si>
  <si>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</si>
  <si>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</si>
  <si>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</si>
  <si>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</si>
  <si>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</si>
  <si>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</si>
  <si>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</si>
  <si>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</si>
  <si>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</si>
  <si>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</si>
  <si>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</si>
  <si>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</si>
  <si>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</si>
  <si>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</si>
  <si>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</si>
  <si>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生後５カ月</t>
    <rPh sb="0" eb="2">
      <t>セイゴ</t>
    </rPh>
    <rPh sb="4" eb="5">
      <t>ゲツ</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</si>
  <si>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</si>
  <si>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</si>
  <si>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</si>
  <si>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</si>
  <si>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</si>
  <si>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</si>
  <si>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</si>
  <si>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</si>
  <si>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</si>
  <si>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</si>
  <si>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</si>
  <si>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</si>
  <si>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</si>
  <si>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</si>
  <si>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</si>
  <si>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</si>
  <si>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</si>
  <si>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</si>
  <si>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希望者：シーツ購入可能</t>
    <rPh sb="0" eb="3">
      <t>キボウシャ</t>
    </rPh>
    <rPh sb="7" eb="9">
      <t>コウニュウ</t>
    </rPh>
    <rPh sb="9" eb="11">
      <t>カノウ</t>
    </rPh>
    <phoneticPr fontId="2"/>
  </si>
  <si>
    <t>防災頭巾(0～1歳・2歳以上)</t>
    <rPh sb="0" eb="2">
      <t>ボウサイ</t>
    </rPh>
    <rPh sb="2" eb="4">
      <t>ズキン</t>
    </rPh>
    <rPh sb="8" eb="9">
      <t>サイ</t>
    </rPh>
    <rPh sb="11" eb="12">
      <t>サイ</t>
    </rPh>
    <rPh sb="12" eb="14">
      <t>イジョウ</t>
    </rPh>
    <phoneticPr fontId="2"/>
  </si>
  <si>
    <t>はさみ・のり・道具箱・
パステラ・粘土・
粘土板・粘土ヘラ・
粘土ケース・
ピアニカホース(5歳のみ)</t>
    <rPh sb="7" eb="9">
      <t>ドウグ</t>
    </rPh>
    <rPh sb="9" eb="10">
      <t>バコ</t>
    </rPh>
    <rPh sb="17" eb="19">
      <t>ネンド</t>
    </rPh>
    <rPh sb="21" eb="23">
      <t>ネンド</t>
    </rPh>
    <rPh sb="23" eb="24">
      <t>イタ</t>
    </rPh>
    <rPh sb="25" eb="27">
      <t>ネンド</t>
    </rPh>
    <rPh sb="31" eb="33">
      <t>ネンド</t>
    </rPh>
    <rPh sb="47" eb="48">
      <t>サイ</t>
    </rPh>
    <phoneticPr fontId="2"/>
  </si>
  <si>
    <t>非常用品(長期保存水・カイロ)</t>
    <rPh sb="0" eb="2">
      <t>ヒジョウ</t>
    </rPh>
    <rPh sb="2" eb="4">
      <t>ヨウヒン</t>
    </rPh>
    <rPh sb="5" eb="7">
      <t>チョウキ</t>
    </rPh>
    <rPh sb="7" eb="9">
      <t>ホゾン</t>
    </rPh>
    <rPh sb="9" eb="10">
      <t>スイ</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</si>
  <si>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</si>
  <si>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</si>
  <si>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</si>
  <si>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50～6,000</t>
    <phoneticPr fontId="2"/>
  </si>
  <si>
    <t>0歳～3歳児クラス</t>
    <rPh sb="1" eb="2">
      <t>サイ</t>
    </rPh>
    <rPh sb="4" eb="5">
      <t>サイ</t>
    </rPh>
    <rPh sb="5" eb="6">
      <t>ジ</t>
    </rPh>
    <phoneticPr fontId="2"/>
  </si>
  <si>
    <t>1,200～4,200</t>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</si>
  <si>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</si>
  <si>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</si>
  <si>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</si>
  <si>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</si>
  <si>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</si>
  <si>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</si>
  <si>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</si>
  <si>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</si>
  <si>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</si>
  <si>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</si>
  <si>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</si>
  <si>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</si>
  <si>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</si>
  <si>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</si>
  <si>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</si>
  <si>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</si>
  <si>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</si>
  <si>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</si>
  <si>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</si>
  <si>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</si>
  <si>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　　　　　　流山おおたかの森　</t>
    <rPh sb="6" eb="14">
      <t>ナガレヤマオオタカノモリ</t>
    </rPh>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</si>
  <si>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</si>
  <si>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【標準】　　　　　　　　　　　　　　　　18:01～19:00        19:01～20:00       20:01～21:00     【短時間】　　　　　　　　　　　　　　7:00～7:59     　  夕方標準と同じ　　　　　　　　　　　　　　　　　　　　　　　　　</t>
    <rPh sb="1" eb="3">
      <t>ヒョウジュン</t>
    </rPh>
    <rPh sb="74" eb="77">
      <t>タンジカン</t>
    </rPh>
    <rPh sb="109" eb="111">
      <t>ユウガタ</t>
    </rPh>
    <rPh sb="111" eb="113">
      <t>ヒョウジュン</t>
    </rPh>
    <rPh sb="114" eb="115">
      <t>オナ</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</si>
  <si>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</si>
  <si>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</si>
  <si>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</si>
  <si>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</si>
  <si>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</si>
  <si>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</si>
  <si>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</si>
  <si>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</si>
  <si>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</si>
  <si>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</si>
  <si>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</si>
  <si>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</si>
  <si>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【園独自のプログラム等追記】　　　　　　　　　　　　　　　　　　　　　　　　　　　　　　　　　　　　　　　　　　　　　　　　　学研（まなびタイム）：４～５歳児クラス　月２回　月額なし　初期費用なし　無料サービス　　　　　　　　　　　　　　学研（科学タイム）　：５歳児クラス　２ヶ月１回　月額なし　初期費用なし　無料サービス</t>
    <rPh sb="1" eb="4">
      <t>エンドクジ</t>
    </rPh>
    <rPh sb="10" eb="11">
      <t>トウ</t>
    </rPh>
    <rPh sb="11" eb="13">
      <t>ツイキ</t>
    </rPh>
    <rPh sb="63" eb="65">
      <t>ガッケン</t>
    </rPh>
    <rPh sb="77" eb="79">
      <t>サイジ</t>
    </rPh>
    <rPh sb="83" eb="84">
      <t>ツキ</t>
    </rPh>
    <rPh sb="85" eb="86">
      <t>カイ</t>
    </rPh>
    <rPh sb="87" eb="89">
      <t>ゲツガク</t>
    </rPh>
    <rPh sb="92" eb="96">
      <t>ショキヒヨウ</t>
    </rPh>
    <rPh sb="99" eb="101">
      <t>ムリョウ</t>
    </rPh>
    <rPh sb="119" eb="121">
      <t>ガッケン</t>
    </rPh>
    <rPh sb="122" eb="124">
      <t>カガク</t>
    </rPh>
    <rPh sb="131" eb="133">
      <t>サイジ</t>
    </rPh>
    <rPh sb="139" eb="140">
      <t>ゲツ</t>
    </rPh>
    <rPh sb="141" eb="142">
      <t>カイ</t>
    </rPh>
    <rPh sb="143" eb="145">
      <t>ゲツガク</t>
    </rPh>
    <rPh sb="148" eb="152">
      <t>ショキヒヨウ</t>
    </rPh>
    <rPh sb="155" eb="157">
      <t>ムリョウ</t>
    </rPh>
    <phoneticPr fontId="2"/>
  </si>
  <si>
    <t>トレジャーキッズおおたかのもり保育園</t>
    <phoneticPr fontId="2"/>
  </si>
  <si>
    <t>04－7157－3813</t>
    <phoneticPr fontId="2"/>
  </si>
  <si>
    <t>千葉県　流山市おおたかの森東2－4－2</t>
    <phoneticPr fontId="2"/>
  </si>
  <si>
    <t>〇遊びを通して　探求心、コミニュケーション力、創造力をつける。
〇食育を通して　健康な体をつくる。
〇いろいろな行事や体験を通して　達成感，自信を身につけ、自己肯定感につなげる。</t>
    <phoneticPr fontId="2"/>
  </si>
  <si>
    <t>6か月から</t>
    <phoneticPr fontId="2"/>
  </si>
  <si>
    <t>・布団 
・布団カバー （毎週持ち帰り）
 ・タオルケット等 （毎週持ち帰り）</t>
    <phoneticPr fontId="2"/>
  </si>
  <si>
    <t>・着替えセット
・靴
・上履き</t>
    <phoneticPr fontId="2"/>
  </si>
  <si>
    <t>・おむつ（必要な期間） （毎日持参） 
・おしりふき（必要な期間） 
・ビニールバック
・手提げ付きビニール袋
・ウエットティッシュ</t>
    <phoneticPr fontId="2"/>
  </si>
  <si>
    <t>手提げかばん（乳児）
リュック（幼児）</t>
    <phoneticPr fontId="2"/>
  </si>
  <si>
    <t>毎月</t>
    <phoneticPr fontId="2"/>
  </si>
  <si>
    <t>5,000円</t>
    <rPh sb="5" eb="6">
      <t>エン</t>
    </rPh>
    <phoneticPr fontId="2"/>
  </si>
  <si>
    <t>布団・ベッドリース</t>
    <rPh sb="0" eb="2">
      <t>フトン</t>
    </rPh>
    <phoneticPr fontId="2"/>
  </si>
  <si>
    <t>110円</t>
    <rPh sb="3" eb="4">
      <t>エン</t>
    </rPh>
    <phoneticPr fontId="2"/>
  </si>
  <si>
    <t>月１～３</t>
    <rPh sb="0" eb="1">
      <t>ツキ</t>
    </rPh>
    <phoneticPr fontId="2"/>
  </si>
  <si>
    <t>2,200円</t>
    <rPh sb="5" eb="6">
      <t>エン</t>
    </rPh>
    <phoneticPr fontId="2"/>
  </si>
  <si>
    <t>開所2年の新しい保育園です。芝生の園庭があり、裸足で走りまわれます。遊びが学びの保育園です。食育にも力をいれていてビザつくりやおにぎりつくり、いろいろな野菜を育てたり、収穫したりします。看護師が3名います。電車に乗ったり、買い物したり、中規模ならではの活動を楽しめます。</t>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</si>
  <si>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</si>
  <si>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</si>
  <si>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</si>
  <si>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</si>
  <si>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</si>
  <si>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</si>
  <si>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</si>
  <si>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</si>
  <si>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</si>
  <si>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</si>
  <si>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</si>
  <si>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</si>
  <si>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</si>
  <si>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</si>
  <si>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</si>
  <si>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</si>
  <si>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</si>
  <si>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</si>
  <si>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</si>
  <si>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</si>
  <si>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</si>
  <si>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</si>
  <si>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</si>
  <si>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</si>
  <si>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</si>
  <si>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</si>
  <si>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</si>
  <si>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</si>
  <si>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</si>
  <si>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</si>
  <si>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</si>
  <si>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</si>
  <si>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</si>
  <si>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</si>
  <si>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</si>
  <si>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</si>
  <si>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</si>
  <si>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</si>
  <si>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</si>
  <si>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</si>
  <si>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</si>
  <si>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</si>
  <si>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</si>
  <si>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</si>
  <si>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</si>
  <si>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</si>
  <si>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</si>
  <si>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</si>
  <si>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</si>
  <si>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</si>
  <si>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</si>
  <si>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</si>
  <si>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</si>
  <si>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</si>
  <si>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</si>
  <si>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</si>
  <si>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</si>
  <si>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</si>
  <si>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</si>
  <si>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</si>
  <si>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</si>
  <si>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</si>
  <si>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</si>
  <si>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</si>
  <si>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</si>
  <si>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</si>
  <si>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</si>
  <si>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</si>
  <si>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</si>
  <si>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</si>
  <si>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</si>
  <si>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</si>
  <si>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</si>
  <si>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</si>
  <si>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</si>
  <si>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</si>
  <si>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</si>
  <si>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</si>
  <si>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</si>
  <si>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</si>
  <si>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</si>
  <si>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</si>
  <si>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</si>
  <si>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</si>
  <si>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</si>
  <si>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</si>
  <si>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</si>
  <si>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</si>
  <si>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</si>
  <si>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</si>
  <si>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</si>
  <si>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</si>
  <si>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</si>
  <si>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</si>
  <si>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</si>
  <si>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thanka保育園ながれやま
（現 Kanade流山セントラルパーク保育園）</t>
    <rPh sb="6" eb="9">
      <t>ホイク</t>
    </rPh>
    <rPh sb="16" eb="17">
      <t xml:space="preserve">ゲン </t>
    </rPh>
    <rPh sb="34" eb="37">
      <t>ホイク</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</si>
  <si>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</si>
  <si>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</si>
  <si>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</si>
  <si>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</si>
  <si>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</si>
  <si>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</si>
  <si>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</si>
  <si>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</si>
  <si>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</si>
  <si>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</si>
  <si>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</si>
  <si>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</si>
  <si>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</si>
  <si>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</si>
  <si>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</si>
  <si>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</si>
  <si>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</si>
  <si>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</si>
  <si>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</si>
  <si>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</si>
  <si>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</si>
  <si>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</si>
  <si>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</si>
  <si>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</si>
  <si>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</si>
  <si>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</si>
  <si>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</si>
  <si>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</si>
  <si>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</si>
  <si>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</si>
  <si>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</si>
  <si>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</si>
  <si>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</si>
  <si>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</si>
  <si>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</si>
  <si>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</si>
  <si>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</si>
  <si>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</si>
  <si>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</si>
  <si>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</si>
  <si>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</si>
  <si>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</si>
  <si>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</si>
  <si>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</si>
  <si>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</si>
  <si>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</si>
  <si>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</si>
  <si>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</si>
  <si>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</si>
  <si>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</si>
  <si>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</si>
  <si>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</si>
  <si>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</si>
  <si>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</si>
  <si>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園指定の物を購入していただきます
・粘土セット（3歳～）
・クレヨン（本園3歳～）
・色鉛筆（3歳～）
・絵本（3歳〜）
・自由画帳（3歳〜）
・ピアニカ吹き口（５歳）</t>
    <rPh sb="18" eb="20">
      <t>ネンド</t>
    </rPh>
    <rPh sb="25" eb="26">
      <t>サイ</t>
    </rPh>
    <rPh sb="35" eb="37">
      <t>ホn</t>
    </rPh>
    <rPh sb="38" eb="39">
      <t>サイ</t>
    </rPh>
    <rPh sb="43" eb="46">
      <t>イロエンピツ</t>
    </rPh>
    <rPh sb="48" eb="49">
      <t>サイ</t>
    </rPh>
    <rPh sb="53" eb="55">
      <t>エホn</t>
    </rPh>
    <rPh sb="62" eb="66">
      <t>ジユウ</t>
    </rPh>
    <rPh sb="82" eb="83">
      <t>サイ</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</si>
  <si>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</si>
  <si>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t>延長料金：18:00〜19:00  100円/１時間　19:01〜20:00　100円/10分 補食：５０円（19：01以降）</t>
    <rPh sb="0" eb="1">
      <t>エンチョウ</t>
    </rPh>
    <rPh sb="10" eb="11">
      <t xml:space="preserve">〜 </t>
    </rPh>
    <rPh sb="46" eb="47">
      <t>プn</t>
    </rPh>
    <rPh sb="48" eb="50">
      <t>ホショク</t>
    </rPh>
    <rPh sb="53" eb="54">
      <t>エン</t>
    </rPh>
    <rPh sb="60" eb="62">
      <t>イコウ</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</si>
  <si>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</si>
  <si>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</si>
  <si>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</si>
  <si>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</si>
  <si>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</si>
  <si>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</si>
  <si>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</si>
  <si>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</si>
  <si>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</si>
  <si>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・布団　　　　　　　　　
・シーツ　　　　　　　　　　　　　　　　・タオルケット
　　　　　　　　　　　他</t>
    <rPh sb="1" eb="3">
      <t>フトン</t>
    </rPh>
    <rPh sb="52" eb="53">
      <t>ホカ</t>
    </rPh>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</si>
  <si>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</si>
  <si>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</si>
  <si>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・水筒
　　　　　　　　　　　他</t>
    <rPh sb="1" eb="3">
      <t>スイトウ</t>
    </rPh>
    <rPh sb="15" eb="16">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</si>
  <si>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</si>
  <si>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</si>
  <si>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</si>
  <si>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</si>
  <si>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</si>
  <si>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61,800-</t>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</si>
  <si>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</si>
  <si>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</si>
  <si>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</si>
  <si>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</si>
  <si>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</si>
  <si>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</si>
  <si>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t>
    </r>
    <r>
      <rPr>
        <sz val="6"/>
        <color theme="1"/>
        <rFont val="BIZ UD明朝 Medium"/>
        <family val="1"/>
        <charset val="128"/>
      </rPr>
      <t>　　　</t>
    </r>
    <r>
      <rPr>
        <sz val="8"/>
        <color theme="1"/>
        <rFont val="BIZ UD明朝 Medium"/>
        <family val="1"/>
        <charset val="128"/>
      </rPr>
      <t>　　　　　　　　LINE</t>
    </r>
    <r>
      <rPr>
        <sz val="6"/>
        <color theme="1"/>
        <rFont val="BIZ UD明朝 Medium"/>
        <family val="1"/>
        <charset val="128"/>
      </rPr>
      <t>　　　　　　　　　　　　　</t>
    </r>
    <r>
      <rPr>
        <sz val="8"/>
        <color theme="1"/>
        <rFont val="BIZ UD明朝 Medium"/>
        <family val="1"/>
        <charset val="128"/>
      </rPr>
      <t>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</si>
  <si>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</si>
  <si>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</si>
  <si>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</si>
  <si>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</si>
  <si>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</si>
  <si>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</si>
  <si>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</si>
  <si>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</si>
  <si>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</si>
  <si>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</si>
  <si>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</si>
  <si>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</si>
  <si>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</si>
  <si>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</si>
  <si>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</si>
  <si>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</si>
  <si>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</si>
  <si>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</si>
  <si>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</si>
  <si>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</si>
  <si>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</si>
  <si>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</si>
  <si>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</si>
  <si>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</si>
  <si>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</si>
  <si>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</si>
  <si>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</si>
  <si>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</si>
  <si>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</si>
  <si>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</si>
  <si>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</si>
  <si>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</si>
  <si>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</si>
  <si>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</si>
  <si>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</si>
  <si>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</si>
  <si>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</si>
  <si>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</si>
  <si>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</si>
  <si>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</si>
  <si>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</si>
  <si>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</si>
  <si>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</si>
  <si>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市の玄関駅である最寄駅から徒歩７分。0-1歳児クラスと2-5歳児クラスの大きく分けたオープンスペースで、0-5歳児クラス学年ごとの交流を多く設定し保育しています。ゆったりとした時間が流れるもう一つのお家のような保育園です。
詳しくはこちら→https://lotus-kids-square.tksg.ed.jp</t>
    <rPh sb="0" eb="1">
      <t>シ</t>
    </rPh>
    <rPh sb="2" eb="4">
      <t>ゲンカン</t>
    </rPh>
    <rPh sb="4" eb="5">
      <t>エキ</t>
    </rPh>
    <rPh sb="8" eb="11">
      <t>モヨリエキ</t>
    </rPh>
    <rPh sb="13" eb="15">
      <t>トホ</t>
    </rPh>
    <rPh sb="16" eb="17">
      <t>フン</t>
    </rPh>
    <rPh sb="21" eb="23">
      <t>サイジ</t>
    </rPh>
    <rPh sb="30" eb="32">
      <t>サイジ</t>
    </rPh>
    <rPh sb="36" eb="37">
      <t>オオ</t>
    </rPh>
    <rPh sb="39" eb="40">
      <t>ワ</t>
    </rPh>
    <rPh sb="55" eb="57">
      <t>サイジ</t>
    </rPh>
    <rPh sb="64" eb="66">
      <t>コウリュウ</t>
    </rPh>
    <rPh sb="66" eb="67">
      <t>オオ</t>
    </rPh>
    <rPh sb="69" eb="71">
      <t>セッテイ</t>
    </rPh>
    <rPh sb="73" eb="75">
      <t>ホイク</t>
    </rPh>
    <rPh sb="87" eb="89">
      <t>ジカン</t>
    </rPh>
    <rPh sb="90" eb="91">
      <t>ナガ</t>
    </rPh>
    <rPh sb="95" eb="96">
      <t>ヒト</t>
    </rPh>
    <rPh sb="99" eb="100">
      <t>ウチ</t>
    </rPh>
    <rPh sb="104" eb="107">
      <t>ホイクエン</t>
    </rPh>
    <rPh sb="112" eb="113">
      <t>クワ</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</si>
  <si>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</si>
  <si>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0台</t>
    <rPh sb="1" eb="2">
      <t>ダイ</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</si>
  <si>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</si>
  <si>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</si>
  <si>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</si>
  <si>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</si>
  <si>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</si>
  <si>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</si>
  <si>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</si>
  <si>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</si>
  <si>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・口拭き用タオル　3枚
・食事用エプロン　3枚
・おむつ　5枚（おむつテープの下に記名）
・水筒
・ビニール袋　1枚（記名）
※持ち物全てにフルネームで記名をお願いします。</t>
    <rPh sb="1" eb="3">
      <t>クチフ</t>
    </rPh>
    <rPh sb="4" eb="5">
      <t>ヨウ</t>
    </rPh>
    <rPh sb="10" eb="11">
      <t>マイ</t>
    </rPh>
    <rPh sb="13" eb="16">
      <t>ショクジヨウ</t>
    </rPh>
    <rPh sb="22" eb="23">
      <t>マイ</t>
    </rPh>
    <rPh sb="46" eb="48">
      <t>スイトウ</t>
    </rPh>
    <rPh sb="54" eb="55">
      <t>フクロ</t>
    </rPh>
    <rPh sb="57" eb="58">
      <t>マイ</t>
    </rPh>
    <rPh sb="58" eb="59">
      <t>ヨゴ</t>
    </rPh>
    <rPh sb="59" eb="61">
      <t>キメイ</t>
    </rPh>
    <rPh sb="65" eb="66">
      <t>モ</t>
    </rPh>
    <rPh sb="67" eb="68">
      <t>モノ</t>
    </rPh>
    <rPh sb="68" eb="69">
      <t>スベ</t>
    </rPh>
    <rPh sb="77" eb="79">
      <t>キメイ</t>
    </rPh>
    <rPh sb="80" eb="81">
      <t>ネガ</t>
    </rPh>
    <phoneticPr fontId="2"/>
  </si>
  <si>
    <t>ロッカーに常時おいていただくもの</t>
    <rPh sb="5" eb="7">
      <t>ジョウジ</t>
    </rPh>
    <phoneticPr fontId="2"/>
  </si>
  <si>
    <t>・口拭き用タオル　１枚
・おしりふき
・おむつ　５枚（おむつテープの下に記名）
・スタイ（よだれかけ）　２枚
・着替え（肌着含む）3組
・靴下　１足
・ビニール袋　1箱（汚れた服用、箱に記名）</t>
    <rPh sb="1" eb="2">
      <t>クチ</t>
    </rPh>
    <rPh sb="2" eb="3">
      <t>フ</t>
    </rPh>
    <rPh sb="4" eb="5">
      <t>ヨウ</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</si>
  <si>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</si>
  <si>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</si>
  <si>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</si>
  <si>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</si>
  <si>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</si>
  <si>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</si>
  <si>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</si>
  <si>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http://zukubonjo.or.jp/</t>
    <phoneticPr fontId="2"/>
  </si>
  <si>
    <t>　　　　　　　南柏</t>
    <rPh sb="7" eb="9">
      <t>ミナミカシワ</t>
    </rPh>
    <phoneticPr fontId="2"/>
  </si>
  <si>
    <t>自分を発揮できる
自分も周りの人も信頼できる</t>
    <rPh sb="0" eb="2">
      <t>ジブン</t>
    </rPh>
    <rPh sb="3" eb="5">
      <t>ハッキ</t>
    </rPh>
    <rPh sb="9" eb="11">
      <t>ジブン</t>
    </rPh>
    <rPh sb="12" eb="13">
      <t>マワ</t>
    </rPh>
    <rPh sb="15" eb="16">
      <t>ヒト</t>
    </rPh>
    <rPh sb="17" eb="19">
      <t>シンライ</t>
    </rPh>
    <phoneticPr fontId="2"/>
  </si>
  <si>
    <t>8名</t>
    <rPh sb="1" eb="2">
      <t>メイ</t>
    </rPh>
    <phoneticPr fontId="2"/>
  </si>
  <si>
    <t>2,000-3,500</t>
    <phoneticPr fontId="2"/>
  </si>
  <si>
    <t>夏期バスタオル</t>
    <rPh sb="0" eb="2">
      <t>カキ</t>
    </rPh>
    <phoneticPr fontId="2"/>
  </si>
  <si>
    <t>着替え（汚れたら入れ替え）
帽子
靴
上履き（幼児）</t>
    <rPh sb="0" eb="2">
      <t>キガ</t>
    </rPh>
    <rPh sb="4" eb="5">
      <t>ヨゴ</t>
    </rPh>
    <rPh sb="8" eb="9">
      <t>イ</t>
    </rPh>
    <rPh sb="10" eb="11">
      <t>カ</t>
    </rPh>
    <rPh sb="14" eb="16">
      <t>ボウシ</t>
    </rPh>
    <rPh sb="17" eb="18">
      <t>クツ</t>
    </rPh>
    <rPh sb="19" eb="21">
      <t>ウワバ</t>
    </rPh>
    <rPh sb="23" eb="25">
      <t>ヨウジ</t>
    </rPh>
    <phoneticPr fontId="2"/>
  </si>
  <si>
    <t>体操服（幼児）</t>
    <rPh sb="0" eb="3">
      <t>タイソウフク</t>
    </rPh>
    <rPh sb="4" eb="6">
      <t>ヨウジ</t>
    </rPh>
    <phoneticPr fontId="2"/>
  </si>
  <si>
    <t>50～100</t>
    <phoneticPr fontId="2"/>
  </si>
  <si>
    <t>実費</t>
    <rPh sb="0" eb="2">
      <t>ジッピ</t>
    </rPh>
    <phoneticPr fontId="2"/>
  </si>
  <si>
    <t>5月/10月</t>
    <rPh sb="1" eb="2">
      <t>ガツ</t>
    </rPh>
    <rPh sb="5" eb="6">
      <t>ガツ</t>
    </rPh>
    <phoneticPr fontId="2"/>
  </si>
  <si>
    <t>利用者</t>
    <rPh sb="0" eb="3">
      <t>リヨウシャ</t>
    </rPh>
    <phoneticPr fontId="2"/>
  </si>
  <si>
    <t>0.1歳児/全クラス</t>
    <rPh sb="3" eb="5">
      <t>サイジ</t>
    </rPh>
    <rPh sb="6" eb="7">
      <t>ゼン</t>
    </rPh>
    <phoneticPr fontId="2"/>
  </si>
  <si>
    <t>集金</t>
    <rPh sb="0" eb="2">
      <t>シュウキン</t>
    </rPh>
    <phoneticPr fontId="2"/>
  </si>
  <si>
    <t>利用数</t>
    <rPh sb="0" eb="2">
      <t>リヨウ</t>
    </rPh>
    <rPh sb="2" eb="3">
      <t>スウ</t>
    </rPh>
    <phoneticPr fontId="2"/>
  </si>
  <si>
    <t>使用数</t>
    <rPh sb="0" eb="2">
      <t>シヨウ</t>
    </rPh>
    <rPh sb="2" eb="3">
      <t>スウ</t>
    </rPh>
    <phoneticPr fontId="2"/>
  </si>
  <si>
    <t>購入/月額</t>
    <rPh sb="0" eb="2">
      <t>コウニュウ</t>
    </rPh>
    <rPh sb="3" eb="5">
      <t>ゲツガク</t>
    </rPh>
    <phoneticPr fontId="2"/>
  </si>
  <si>
    <t>数学/うた</t>
    <rPh sb="0" eb="2">
      <t>スウガク</t>
    </rPh>
    <phoneticPr fontId="2"/>
  </si>
  <si>
    <t>描画/文学</t>
    <rPh sb="0" eb="2">
      <t>ビョウガ</t>
    </rPh>
    <rPh sb="3" eb="5">
      <t>ブンガク</t>
    </rPh>
    <phoneticPr fontId="2"/>
  </si>
  <si>
    <t>　　体育/環境認識</t>
    <rPh sb="2" eb="4">
      <t>タイイク</t>
    </rPh>
    <rPh sb="5" eb="7">
      <t>カンキョウ</t>
    </rPh>
    <rPh sb="7" eb="9">
      <t>ニンシキ</t>
    </rPh>
    <phoneticPr fontId="2"/>
  </si>
  <si>
    <t>3～5歳</t>
    <rPh sb="3" eb="4">
      <t>サイ</t>
    </rPh>
    <phoneticPr fontId="2"/>
  </si>
  <si>
    <t>自由参加</t>
    <rPh sb="0" eb="2">
      <t>ジユウ</t>
    </rPh>
    <rPh sb="2" eb="4">
      <t>サンカ</t>
    </rPh>
    <phoneticPr fontId="2"/>
  </si>
  <si>
    <t>　人は誰も皆、生まれながらにして自分を発達させる可能性を持っています。集団の枠の中で、子ども自身の中にある可能性、主体的な表れを理解して、一人一人の子どもの人格を発達させることが私たちの保育の方針です。
　乳児は担当制で、決まった大人が育児をします。基本的に３年間持ち上がりをし、安定した関係の中で保育を行っていきます。幼児は生活の中で課業を行い、自分自身の発達と周りのことを学ぶなど社会性を身につけていきます。
　とても広い園庭があります。見学に来て頂けると詳しくお話をさせていただきます。</t>
    <rPh sb="1" eb="2">
      <t>ヒト</t>
    </rPh>
    <rPh sb="3" eb="4">
      <t>ダレ</t>
    </rPh>
    <rPh sb="5" eb="6">
      <t>ミナ</t>
    </rPh>
    <rPh sb="7" eb="8">
      <t>ウ</t>
    </rPh>
    <rPh sb="16" eb="18">
      <t>ジブン</t>
    </rPh>
    <rPh sb="19" eb="21">
      <t>ハッタツ</t>
    </rPh>
    <rPh sb="24" eb="27">
      <t>カノウセイ</t>
    </rPh>
    <rPh sb="28" eb="29">
      <t>モ</t>
    </rPh>
    <rPh sb="35" eb="37">
      <t>シュウダン</t>
    </rPh>
    <rPh sb="38" eb="39">
      <t>ワク</t>
    </rPh>
    <rPh sb="40" eb="41">
      <t>ナカ</t>
    </rPh>
    <rPh sb="43" eb="44">
      <t>コ</t>
    </rPh>
    <rPh sb="46" eb="48">
      <t>ジシン</t>
    </rPh>
    <rPh sb="49" eb="50">
      <t>ナカ</t>
    </rPh>
    <rPh sb="53" eb="56">
      <t>カノウセイ</t>
    </rPh>
    <rPh sb="57" eb="60">
      <t>シュタイテキ</t>
    </rPh>
    <rPh sb="61" eb="62">
      <t>アラワ</t>
    </rPh>
    <rPh sb="64" eb="66">
      <t>リカイ</t>
    </rPh>
    <rPh sb="69" eb="73">
      <t>ヒトリヒトリ</t>
    </rPh>
    <rPh sb="74" eb="75">
      <t>コ</t>
    </rPh>
    <rPh sb="78" eb="80">
      <t>ジンカク</t>
    </rPh>
    <rPh sb="81" eb="83">
      <t>ハッタツ</t>
    </rPh>
    <rPh sb="89" eb="90">
      <t>ワタシ</t>
    </rPh>
    <rPh sb="93" eb="95">
      <t>ホイク</t>
    </rPh>
    <rPh sb="96" eb="98">
      <t>ホウシン</t>
    </rPh>
    <rPh sb="103" eb="105">
      <t>ニュウジ</t>
    </rPh>
    <rPh sb="106" eb="108">
      <t>タントウ</t>
    </rPh>
    <rPh sb="108" eb="109">
      <t>セイ</t>
    </rPh>
    <rPh sb="111" eb="112">
      <t>キ</t>
    </rPh>
    <rPh sb="115" eb="117">
      <t>オトナ</t>
    </rPh>
    <rPh sb="118" eb="120">
      <t>イクジ</t>
    </rPh>
    <rPh sb="125" eb="128">
      <t>キホンテキ</t>
    </rPh>
    <rPh sb="130" eb="132">
      <t>ネンカン</t>
    </rPh>
    <rPh sb="132" eb="133">
      <t>モ</t>
    </rPh>
    <rPh sb="134" eb="135">
      <t>ア</t>
    </rPh>
    <rPh sb="140" eb="142">
      <t>アンテイ</t>
    </rPh>
    <rPh sb="144" eb="146">
      <t>カンケイ</t>
    </rPh>
    <rPh sb="147" eb="148">
      <t>ナカ</t>
    </rPh>
    <rPh sb="149" eb="151">
      <t>ホイク</t>
    </rPh>
    <rPh sb="152" eb="153">
      <t>オコナ</t>
    </rPh>
    <rPh sb="160" eb="162">
      <t>ヨウジ</t>
    </rPh>
    <rPh sb="163" eb="165">
      <t>セイカツ</t>
    </rPh>
    <rPh sb="166" eb="167">
      <t>ナカ</t>
    </rPh>
    <rPh sb="168" eb="169">
      <t>カ</t>
    </rPh>
    <rPh sb="169" eb="170">
      <t>ギョウ</t>
    </rPh>
    <rPh sb="171" eb="172">
      <t>オコナ</t>
    </rPh>
    <rPh sb="174" eb="176">
      <t>ジブン</t>
    </rPh>
    <rPh sb="176" eb="178">
      <t>ジシン</t>
    </rPh>
    <rPh sb="179" eb="181">
      <t>ハッタツ</t>
    </rPh>
    <rPh sb="182" eb="183">
      <t>マワ</t>
    </rPh>
    <rPh sb="188" eb="189">
      <t>マナ</t>
    </rPh>
    <rPh sb="192" eb="195">
      <t>シャカイセイ</t>
    </rPh>
    <rPh sb="196" eb="197">
      <t>ミ</t>
    </rPh>
    <rPh sb="211" eb="212">
      <t>ヒロ</t>
    </rPh>
    <rPh sb="213" eb="215">
      <t>エンテイ</t>
    </rPh>
    <rPh sb="221" eb="223">
      <t>ケンガク</t>
    </rPh>
    <rPh sb="224" eb="225">
      <t>キ</t>
    </rPh>
    <rPh sb="226" eb="227">
      <t>イタダ</t>
    </rPh>
    <rPh sb="230" eb="231">
      <t>クワ</t>
    </rPh>
    <rPh sb="234" eb="235">
      <t>ハナシ</t>
    </rPh>
    <phoneticPr fontId="2"/>
  </si>
  <si>
    <t>8:00～17:30</t>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</si>
</sst>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Red]&quot;¥&quot;\-#,##0"/>
    <numFmt numFmtId="176" formatCode="[$]ggge&quot;年&quot;m&quot;月&quot;d&quot;日&quot;;@" x16r2:formatCode16="[$-ja-JP-x-gannen]ggge&quot;年&quot;m&quot;月&quot;d&quot;日&quot;;@"/>
    <numFmt numFmtId="177" formatCode="[DBNum3]000"/>
    <numFmt numFmtId="178" formatCode="[DBNum3]_ 0\ &quot;台&quot;_ ;_ * \-#,##0_ ;_ * &quot;-&quot;_ ;_ \ \ @\ &quot;台&quot;_ "/>
    <numFmt numFmtId="179" formatCode="@\ &quot;駅&quot;"/>
    <numFmt numFmtId="180" formatCode="[DBNum3]_ &quot;徒歩&quot;\ 0\ &quot;分&quot;_ ;_ * \-#,##0_ ;_ * &quot;-&quot;_ ;_ \ &quot;徒歩&quot;\ @\ &quot;分&quot;_ "/>
    <numFmt numFmtId="181" formatCode="#,##0_ "/>
    <numFmt numFmtId="182" formatCode="[$]ggge&quot;年&quot;m&quot;月&quot;d&quot;日&quot;;@"/>
    <numFmt numFmtId="183" formatCode="[$-411]ggge&quot;年&quot;m&quot;月&quot;d&quot;日&quot;;@"/>
  </numFmts>
  <fonts count="28"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6"/>
      <name val="ＭＳ Ｐゴシック"/>
      <family val="3"/>
      <charset val="128"/>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s>
  <fills count="7">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s>
  <borders count="97">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s>
  <cellStyleXfs count="5">
    <xf numFmtId="0" fontId="0" fillId="0" borderId="0">
      <alignment vertical="center"/>
    </xf>
    <xf numFmtId="0" fontId="1" fillId="0" borderId="0">
      <alignment vertical="center"/>
    </xf>
    <xf numFmtId="0" fontId="4" fillId="0" borderId="0"/>
    <xf numFmtId="0" fontId="5" fillId="0" borderId="0" applyNumberFormat="0" applyFill="0" applyBorder="0" applyAlignment="0" applyProtection="0">
      <alignment vertical="center"/>
    </xf>
    <xf numFmtId="38" fontId="9" fillId="0" borderId="0" applyFont="0" applyFill="0" applyBorder="0" applyAlignment="0" applyProtection="0">
      <alignment vertical="center"/>
    </xf>
  </cellStyleXfs>
  <cellXfs count="503">
    <xf numFmtId="0" fontId="0" fillId="0" borderId="0" xfId="0">
      <alignment vertical="center"/>
    </xf>
    <xf numFmtId="0" fontId="6" fillId="2" borderId="0" xfId="1" applyFont="1" applyFill="1" applyAlignment="1"/>
    <xf numFmtId="0" fontId="6" fillId="2" borderId="0" xfId="1" applyFont="1" applyFill="1" applyAlignment="1">
      <alignment horizontal="center" vertical="center"/>
    </xf>
    <xf numFmtId="0" fontId="7" fillId="2" borderId="0" xfId="1" applyFont="1" applyFill="1" applyAlignment="1">
      <alignment horizontal="center" vertical="center"/>
    </xf>
    <xf numFmtId="0" fontId="6" fillId="2" borderId="0" xfId="1" applyFont="1" applyFill="1" applyAlignment="1">
      <alignment vertical="center" wrapText="1"/>
    </xf>
    <xf numFmtId="0" fontId="8" fillId="2" borderId="0" xfId="1" applyFont="1" applyFill="1" applyAlignment="1"/>
    <xf numFmtId="0" fontId="6" fillId="2" borderId="0" xfId="1" applyFont="1" applyFill="1" applyAlignment="1">
      <alignment horizontal="left"/>
    </xf>
    <xf numFmtId="0" fontId="6" fillId="2" borderId="0" xfId="1" applyFont="1" applyFill="1" applyAlignment="1">
      <alignment horizontal="left" vertical="center"/>
    </xf>
    <xf numFmtId="0" fontId="6" fillId="2" borderId="0" xfId="1" applyFont="1" applyFill="1" applyAlignment="1">
      <alignment horizontal="center"/>
    </xf>
    <xf numFmtId="0" fontId="6" fillId="2" borderId="0" xfId="1" applyFont="1" applyFill="1" applyAlignment="1">
      <alignment horizontal="right"/>
    </xf>
    <xf numFmtId="0" fontId="8" fillId="2" borderId="0" xfId="1" applyFont="1" applyFill="1" applyAlignment="1">
      <alignment shrinkToFit="1"/>
    </xf>
    <xf numFmtId="0" fontId="6" fillId="2" borderId="1" xfId="1" applyFont="1" applyFill="1" applyBorder="1" applyAlignment="1">
      <alignment horizontal="center"/>
    </xf>
    <xf numFmtId="0" fontId="6" fillId="2" borderId="1" xfId="1" applyFont="1" applyFill="1" applyBorder="1" applyAlignment="1">
      <alignment horizontal="center" vertical="center"/>
    </xf>
    <xf numFmtId="0" fontId="8" fillId="2" borderId="0" xfId="1" applyFont="1" applyFill="1" applyAlignment="1">
      <alignment horizontal="center"/>
    </xf>
    <xf numFmtId="0" fontId="6" fillId="2" borderId="2" xfId="1" applyFont="1" applyFill="1" applyBorder="1" applyAlignment="1">
      <alignment horizontal="center" vertical="center" shrinkToFit="1"/>
    </xf>
    <xf numFmtId="0" fontId="6" fillId="2" borderId="0" xfId="1" applyFont="1" applyFill="1" applyAlignment="1">
      <alignment horizontal="center" vertical="center" shrinkToFit="1"/>
    </xf>
    <xf numFmtId="0" fontId="6" fillId="2" borderId="2" xfId="1" applyFont="1" applyFill="1" applyBorder="1" applyAlignment="1">
      <alignment horizontal="center" vertical="center" wrapText="1"/>
    </xf>
    <xf numFmtId="0" fontId="6" fillId="2" borderId="0" xfId="1" applyFont="1" applyFill="1" applyAlignment="1">
      <alignment horizontal="center" vertical="center" wrapText="1"/>
    </xf>
    <xf numFmtId="0" fontId="6" fillId="2" borderId="3" xfId="1" applyFont="1" applyFill="1" applyBorder="1" applyAlignment="1">
      <alignment horizontal="center" vertical="center" shrinkToFit="1"/>
    </xf>
    <xf numFmtId="0" fontId="6" fillId="2" borderId="3" xfId="1" applyFont="1" applyFill="1" applyBorder="1" applyAlignment="1">
      <alignment horizontal="center" vertical="center" wrapText="1"/>
    </xf>
    <xf numFmtId="0" fontId="6" fillId="2" borderId="2" xfId="1" applyFont="1" applyFill="1" applyBorder="1" applyAlignment="1">
      <alignment horizontal="center" vertical="center"/>
    </xf>
    <xf numFmtId="0" fontId="6" fillId="2" borderId="2" xfId="1" applyFont="1" applyFill="1" applyBorder="1" applyAlignment="1">
      <alignment vertical="center" wrapText="1"/>
    </xf>
    <xf numFmtId="0" fontId="5" fillId="2" borderId="2" xfId="3" applyFill="1" applyBorder="1" applyAlignment="1">
      <alignment horizontal="center" vertical="center" wrapText="1"/>
    </xf>
    <xf numFmtId="0" fontId="6" fillId="2" borderId="2" xfId="1" applyFont="1" applyFill="1" applyBorder="1" applyAlignment="1">
      <alignment horizontal="left" vertical="center" wrapText="1"/>
    </xf>
    <xf numFmtId="0" fontId="6" fillId="2" borderId="0" xfId="1" applyFont="1" applyFill="1" applyAlignment="1">
      <alignment horizontal="left" vertical="top" wrapText="1"/>
    </xf>
    <xf numFmtId="0" fontId="6" fillId="2" borderId="0" xfId="1" applyFont="1" applyFill="1" applyAlignment="1">
      <alignment vertical="top" wrapText="1"/>
    </xf>
    <xf numFmtId="0" fontId="6" fillId="2" borderId="3" xfId="1" applyFont="1" applyFill="1" applyBorder="1" applyAlignment="1">
      <alignment horizontal="left" vertical="center" wrapText="1"/>
    </xf>
    <xf numFmtId="0" fontId="6" fillId="2" borderId="0" xfId="1" applyFont="1" applyFill="1">
      <alignment vertical="center"/>
    </xf>
    <xf numFmtId="0" fontId="7" fillId="2" borderId="0" xfId="1" applyFont="1" applyFill="1" applyAlignment="1">
      <alignment horizontal="left" vertical="center"/>
    </xf>
    <xf numFmtId="0" fontId="6" fillId="2" borderId="0" xfId="1" applyFont="1" applyFill="1" applyAlignment="1">
      <alignment horizontal="left" vertical="center" wrapText="1"/>
    </xf>
    <xf numFmtId="0" fontId="6" fillId="2" borderId="0" xfId="1" applyFont="1" applyFill="1" applyAlignment="1">
      <alignment horizontal="center" vertical="top" wrapText="1"/>
    </xf>
    <xf numFmtId="0" fontId="6" fillId="2" borderId="0" xfId="1" applyFont="1" applyFill="1" applyAlignment="1">
      <alignment wrapText="1"/>
    </xf>
    <xf numFmtId="0" fontId="12" fillId="4" borderId="7" xfId="0" applyFont="1" applyFill="1" applyBorder="1" applyAlignment="1">
      <alignment horizontal="center" vertical="center" shrinkToFit="1"/>
    </xf>
    <xf numFmtId="0" fontId="12" fillId="4" borderId="10" xfId="0" applyFont="1" applyFill="1" applyBorder="1" applyAlignment="1">
      <alignment horizontal="center" vertical="center" shrinkToFit="1"/>
    </xf>
    <xf numFmtId="0" fontId="12" fillId="0" borderId="0" xfId="0" applyFont="1" applyAlignment="1">
      <alignment horizontal="right" vertical="center"/>
    </xf>
    <xf numFmtId="0" fontId="11" fillId="0" borderId="0" xfId="0" applyFont="1" applyAlignment="1">
      <alignment vertical="center" shrinkToFit="1"/>
    </xf>
    <xf numFmtId="0" fontId="15" fillId="4" borderId="15" xfId="0" applyFont="1" applyFill="1" applyBorder="1" applyAlignment="1">
      <alignment horizontal="center" vertical="center" shrinkToFit="1"/>
    </xf>
    <xf numFmtId="49" fontId="11" fillId="0" borderId="0" xfId="0" applyNumberFormat="1" applyFont="1" applyAlignment="1">
      <alignment horizontal="center" vertical="center" shrinkToFit="1"/>
    </xf>
    <xf numFmtId="177" fontId="13" fillId="0" borderId="20" xfId="0" applyNumberFormat="1" applyFont="1" applyBorder="1" applyAlignment="1" applyProtection="1">
      <alignment horizontal="center" vertical="center" shrinkToFit="1"/>
      <protection locked="0"/>
    </xf>
    <xf numFmtId="177" fontId="13" fillId="0" borderId="25" xfId="0" applyNumberFormat="1" applyFont="1" applyBorder="1" applyAlignment="1" applyProtection="1">
      <alignment horizontal="center" vertical="center" shrinkToFit="1"/>
      <protection locked="0"/>
    </xf>
    <xf numFmtId="0" fontId="13" fillId="4" borderId="29" xfId="0" applyFont="1" applyFill="1" applyBorder="1" applyAlignment="1">
      <alignment vertical="center" shrinkToFit="1"/>
    </xf>
    <xf numFmtId="0" fontId="11" fillId="0" borderId="0" xfId="0" applyFont="1" applyAlignment="1">
      <alignment horizontal="right" vertical="center" shrinkToFit="1"/>
    </xf>
    <xf numFmtId="0" fontId="13" fillId="0" borderId="37" xfId="0" applyFont="1" applyBorder="1" applyAlignment="1" applyProtection="1">
      <alignment horizontal="center" vertical="center" shrinkToFit="1"/>
      <protection locked="0"/>
    </xf>
    <xf numFmtId="0" fontId="11" fillId="4" borderId="51" xfId="0" applyFont="1" applyFill="1" applyBorder="1" applyAlignment="1">
      <alignment horizontal="center" vertical="center" shrinkToFit="1"/>
    </xf>
    <xf numFmtId="0" fontId="11" fillId="4" borderId="54" xfId="0" applyFont="1" applyFill="1" applyBorder="1" applyAlignment="1">
      <alignment horizontal="center" vertical="center" shrinkToFit="1"/>
    </xf>
    <xf numFmtId="0" fontId="13" fillId="4" borderId="15" xfId="0" applyFont="1" applyFill="1" applyBorder="1" applyAlignment="1">
      <alignment horizontal="center" vertical="center" shrinkToFit="1"/>
    </xf>
    <xf numFmtId="0" fontId="13" fillId="4" borderId="55" xfId="0" applyFont="1" applyFill="1" applyBorder="1" applyAlignment="1">
      <alignment horizontal="center" vertical="center" shrinkToFit="1"/>
    </xf>
    <xf numFmtId="0" fontId="11" fillId="0" borderId="0" xfId="0" applyFont="1" applyAlignment="1">
      <alignment horizontal="center" vertical="center" shrinkToFit="1"/>
    </xf>
    <xf numFmtId="0" fontId="13" fillId="4" borderId="56" xfId="0" applyFont="1" applyFill="1" applyBorder="1" applyAlignment="1">
      <alignment vertical="center" shrinkToFit="1"/>
    </xf>
    <xf numFmtId="0" fontId="13" fillId="4" borderId="57" xfId="0" applyFont="1" applyFill="1" applyBorder="1" applyAlignment="1">
      <alignment vertical="center" shrinkToFit="1"/>
    </xf>
    <xf numFmtId="0" fontId="13" fillId="0" borderId="58" xfId="0" applyFont="1" applyBorder="1" applyAlignment="1" applyProtection="1">
      <alignment horizontal="center" vertical="center" shrinkToFit="1"/>
      <protection locked="0"/>
    </xf>
    <xf numFmtId="0" fontId="13" fillId="0" borderId="61" xfId="0" applyFont="1" applyBorder="1" applyAlignment="1" applyProtection="1">
      <alignment horizontal="center" vertical="center" shrinkToFit="1"/>
      <protection locked="0"/>
    </xf>
    <xf numFmtId="0" fontId="13" fillId="4" borderId="62" xfId="0" applyFont="1" applyFill="1" applyBorder="1" applyAlignment="1">
      <alignment vertical="center" shrinkToFit="1"/>
    </xf>
    <xf numFmtId="0" fontId="13" fillId="4" borderId="63" xfId="0" applyFont="1" applyFill="1" applyBorder="1" applyAlignment="1">
      <alignment vertical="center" shrinkToFit="1"/>
    </xf>
    <xf numFmtId="0" fontId="13" fillId="0" borderId="65" xfId="0" applyFont="1" applyBorder="1" applyAlignment="1" applyProtection="1">
      <alignment horizontal="center" vertical="center" shrinkToFit="1"/>
      <protection locked="0"/>
    </xf>
    <xf numFmtId="0" fontId="13" fillId="4" borderId="57" xfId="0" applyFont="1" applyFill="1" applyBorder="1" applyAlignment="1">
      <alignment horizontal="center" vertical="center" shrinkToFit="1"/>
    </xf>
    <xf numFmtId="38" fontId="13" fillId="0" borderId="58" xfId="4" applyFont="1" applyBorder="1" applyAlignment="1" applyProtection="1">
      <alignment horizontal="center" vertical="center" shrinkToFit="1"/>
      <protection locked="0"/>
    </xf>
    <xf numFmtId="38" fontId="13" fillId="0" borderId="61" xfId="4" applyFont="1" applyBorder="1" applyAlignment="1" applyProtection="1">
      <alignment horizontal="center" vertical="center" shrinkToFit="1"/>
      <protection locked="0"/>
    </xf>
    <xf numFmtId="0" fontId="13" fillId="4" borderId="67" xfId="0" applyFont="1" applyFill="1" applyBorder="1" applyAlignment="1">
      <alignment horizontal="center" vertical="center" shrinkToFit="1"/>
    </xf>
    <xf numFmtId="38" fontId="13" fillId="0" borderId="68" xfId="4" applyFont="1" applyBorder="1" applyAlignment="1" applyProtection="1">
      <alignment horizontal="center" vertical="center" shrinkToFit="1"/>
      <protection locked="0"/>
    </xf>
    <xf numFmtId="38" fontId="13" fillId="0" borderId="69" xfId="4" applyFont="1" applyBorder="1" applyAlignment="1" applyProtection="1">
      <alignment horizontal="center" vertical="center" shrinkToFit="1"/>
      <protection locked="0"/>
    </xf>
    <xf numFmtId="6" fontId="13" fillId="4" borderId="29" xfId="0" applyNumberFormat="1" applyFont="1" applyFill="1" applyBorder="1" applyAlignment="1">
      <alignment horizontal="center" vertical="center" shrinkToFit="1"/>
    </xf>
    <xf numFmtId="0" fontId="13" fillId="0" borderId="58" xfId="0" applyFont="1" applyBorder="1" applyAlignment="1" applyProtection="1">
      <alignment horizontal="left" vertical="center" shrinkToFit="1"/>
      <protection locked="0"/>
    </xf>
    <xf numFmtId="0" fontId="11" fillId="0" borderId="0" xfId="0" applyFont="1" applyAlignment="1">
      <alignment vertical="top" shrinkToFit="1"/>
    </xf>
    <xf numFmtId="0" fontId="13" fillId="4" borderId="21" xfId="0" applyFont="1" applyFill="1" applyBorder="1" applyAlignment="1">
      <alignment vertical="center" wrapText="1" shrinkToFit="1"/>
    </xf>
    <xf numFmtId="6" fontId="13" fillId="4" borderId="29" xfId="0" applyNumberFormat="1" applyFont="1" applyFill="1" applyBorder="1" applyAlignment="1">
      <alignment vertical="center" shrinkToFit="1"/>
    </xf>
    <xf numFmtId="6" fontId="13" fillId="0" borderId="33" xfId="0" applyNumberFormat="1" applyFont="1" applyBorder="1" applyAlignment="1" applyProtection="1">
      <alignment horizontal="right" vertical="center" shrinkToFit="1"/>
      <protection locked="0"/>
    </xf>
    <xf numFmtId="6" fontId="13" fillId="0" borderId="58" xfId="0" applyNumberFormat="1" applyFont="1" applyBorder="1" applyAlignment="1" applyProtection="1">
      <alignment horizontal="right" vertical="center" shrinkToFit="1"/>
      <protection locked="0"/>
    </xf>
    <xf numFmtId="0" fontId="13" fillId="4" borderId="12" xfId="0" applyFont="1" applyFill="1" applyBorder="1" applyAlignment="1">
      <alignment vertical="center" wrapText="1" shrinkToFit="1"/>
    </xf>
    <xf numFmtId="0" fontId="17" fillId="3" borderId="0" xfId="0" applyFont="1" applyFill="1" applyAlignment="1">
      <alignment horizontal="left" vertical="center"/>
    </xf>
    <xf numFmtId="0" fontId="11" fillId="3" borderId="0" xfId="0" applyFont="1" applyFill="1" applyAlignment="1">
      <alignment vertical="center" shrinkToFit="1"/>
    </xf>
    <xf numFmtId="0" fontId="12" fillId="3" borderId="0" xfId="0" applyFont="1" applyFill="1" applyAlignment="1">
      <alignment horizontal="right" vertical="top"/>
    </xf>
    <xf numFmtId="0" fontId="11" fillId="0" borderId="5" xfId="0" applyFont="1" applyFill="1" applyBorder="1" applyAlignment="1">
      <alignment vertical="center" shrinkToFit="1"/>
    </xf>
    <xf numFmtId="0" fontId="11" fillId="0" borderId="6" xfId="0" applyFont="1" applyFill="1" applyBorder="1" applyAlignment="1">
      <alignment vertical="center" shrinkToFit="1"/>
    </xf>
    <xf numFmtId="6" fontId="17" fillId="0" borderId="58" xfId="0" applyNumberFormat="1" applyFont="1" applyBorder="1" applyAlignment="1" applyProtection="1">
      <alignment horizontal="center" vertical="center" wrapText="1" shrinkToFit="1"/>
      <protection locked="0"/>
    </xf>
    <xf numFmtId="3" fontId="13" fillId="0" borderId="58" xfId="0" applyNumberFormat="1" applyFont="1" applyBorder="1" applyAlignment="1" applyProtection="1">
      <alignment horizontal="left" vertical="center" shrinkToFit="1"/>
      <protection locked="0"/>
    </xf>
    <xf numFmtId="0" fontId="12" fillId="0" borderId="58" xfId="0" applyFont="1" applyBorder="1" applyAlignment="1" applyProtection="1">
      <alignment horizontal="left" vertical="center" wrapText="1" shrinkToFit="1"/>
      <protection locked="0"/>
    </xf>
    <xf numFmtId="6" fontId="12" fillId="0" borderId="33" xfId="0" applyNumberFormat="1" applyFont="1" applyBorder="1" applyAlignment="1" applyProtection="1">
      <alignment horizontal="right" vertical="center" wrapText="1" shrinkToFit="1"/>
      <protection locked="0"/>
    </xf>
    <xf numFmtId="181" fontId="13" fillId="0" borderId="58" xfId="0" applyNumberFormat="1" applyFont="1" applyBorder="1" applyAlignment="1" applyProtection="1">
      <alignment horizontal="center" vertical="center" shrinkToFit="1"/>
      <protection locked="0"/>
    </xf>
    <xf numFmtId="0" fontId="13" fillId="0" borderId="58" xfId="0" applyFont="1" applyBorder="1" applyAlignment="1" applyProtection="1">
      <alignment horizontal="left" vertical="center" wrapText="1" shrinkToFit="1"/>
      <protection locked="0"/>
    </xf>
    <xf numFmtId="6" fontId="13" fillId="0" borderId="58" xfId="0" applyNumberFormat="1" applyFont="1" applyBorder="1" applyAlignment="1" applyProtection="1">
      <alignment horizontal="center" vertical="center" wrapText="1" shrinkToFit="1"/>
      <protection locked="0"/>
    </xf>
    <xf numFmtId="6" fontId="13" fillId="0" borderId="58" xfId="0" quotePrefix="1" applyNumberFormat="1" applyFont="1" applyBorder="1" applyAlignment="1" applyProtection="1">
      <alignment horizontal="center" vertical="center" shrinkToFit="1"/>
      <protection locked="0"/>
    </xf>
    <xf numFmtId="0" fontId="12" fillId="3" borderId="0" xfId="0" applyFont="1" applyFill="1" applyAlignment="1">
      <alignment horizontal="left" vertical="center"/>
    </xf>
    <xf numFmtId="57" fontId="13" fillId="0" borderId="61" xfId="0" applyNumberFormat="1" applyFont="1" applyBorder="1" applyAlignment="1" applyProtection="1">
      <alignment horizontal="center" vertical="center" shrinkToFit="1"/>
      <protection locked="0"/>
    </xf>
    <xf numFmtId="0" fontId="11" fillId="0" borderId="0" xfId="0" applyFont="1" applyAlignment="1">
      <alignment horizontal="left" vertical="center" shrinkToFit="1"/>
    </xf>
    <xf numFmtId="0" fontId="13" fillId="0" borderId="37" xfId="0" applyFont="1" applyBorder="1" applyAlignment="1" applyProtection="1">
      <alignment horizontal="center" vertical="center" wrapText="1" shrinkToFit="1"/>
      <protection locked="0"/>
    </xf>
    <xf numFmtId="0" fontId="24" fillId="0" borderId="37" xfId="0" applyFont="1" applyBorder="1" applyAlignment="1" applyProtection="1">
      <alignment horizontal="center" vertical="center" shrinkToFit="1"/>
      <protection locked="0"/>
    </xf>
    <xf numFmtId="6" fontId="25" fillId="0" borderId="58" xfId="0" applyNumberFormat="1" applyFont="1" applyBorder="1" applyAlignment="1" applyProtection="1">
      <alignment horizontal="center" vertical="center" shrinkToFit="1"/>
      <protection locked="0"/>
    </xf>
    <xf numFmtId="0" fontId="13" fillId="0" borderId="58" xfId="0" applyFont="1" applyBorder="1" applyAlignment="1" applyProtection="1">
      <alignment horizontal="right" vertical="center" shrinkToFit="1"/>
      <protection locked="0"/>
    </xf>
    <xf numFmtId="0" fontId="11" fillId="0" borderId="92" xfId="0" applyFont="1" applyBorder="1" applyAlignment="1" applyProtection="1">
      <alignment vertical="center" shrinkToFit="1"/>
      <protection locked="0"/>
    </xf>
    <xf numFmtId="0" fontId="11" fillId="0" borderId="93" xfId="0" applyFont="1" applyBorder="1" applyAlignment="1" applyProtection="1">
      <alignment vertical="center" shrinkToFit="1"/>
      <protection locked="0"/>
    </xf>
    <xf numFmtId="0" fontId="11" fillId="0" borderId="94" xfId="0" applyFont="1" applyBorder="1" applyAlignment="1" applyProtection="1">
      <alignment vertical="center" shrinkToFit="1"/>
      <protection locked="0"/>
    </xf>
    <xf numFmtId="0" fontId="11" fillId="0" borderId="12" xfId="0" applyFont="1" applyBorder="1" applyAlignment="1" applyProtection="1">
      <alignment vertical="center" shrinkToFit="1"/>
      <protection locked="0"/>
    </xf>
    <xf numFmtId="0" fontId="11" fillId="0" borderId="66" xfId="0" applyFont="1" applyBorder="1" applyAlignment="1" applyProtection="1">
      <alignment vertical="center" shrinkToFit="1"/>
      <protection locked="0"/>
    </xf>
    <xf numFmtId="0" fontId="11" fillId="0" borderId="5" xfId="0" applyFont="1" applyBorder="1" applyAlignment="1" applyProtection="1">
      <alignment vertical="center" shrinkToFit="1"/>
      <protection locked="0"/>
    </xf>
    <xf numFmtId="0" fontId="11" fillId="0" borderId="6" xfId="0" applyFont="1" applyBorder="1" applyAlignment="1" applyProtection="1">
      <alignment vertical="center" shrinkToFit="1"/>
      <protection locked="0"/>
    </xf>
    <xf numFmtId="6" fontId="27" fillId="0" borderId="58" xfId="0" applyNumberFormat="1" applyFont="1" applyBorder="1" applyAlignment="1" applyProtection="1">
      <alignment horizontal="center" vertical="center" shrinkToFit="1"/>
      <protection locked="0"/>
    </xf>
    <xf numFmtId="3" fontId="13" fillId="0" borderId="58" xfId="0" applyNumberFormat="1" applyFont="1" applyBorder="1" applyAlignment="1" applyProtection="1">
      <alignment horizontal="right" vertical="center" shrinkToFit="1"/>
      <protection locked="0"/>
    </xf>
    <xf numFmtId="6" fontId="13" fillId="0" borderId="15" xfId="0" applyNumberFormat="1" applyFont="1" applyBorder="1" applyAlignment="1" applyProtection="1">
      <alignment vertical="center" wrapText="1"/>
      <protection locked="0"/>
    </xf>
    <xf numFmtId="6" fontId="13" fillId="0" borderId="15" xfId="0" applyNumberFormat="1" applyFont="1" applyBorder="1" applyAlignment="1" applyProtection="1">
      <alignment vertical="center" shrinkToFit="1"/>
      <protection locked="0"/>
    </xf>
    <xf numFmtId="6" fontId="13" fillId="0" borderId="33" xfId="0" applyNumberFormat="1" applyFont="1" applyBorder="1" applyAlignment="1" applyProtection="1">
      <alignment vertical="center" wrapText="1"/>
      <protection locked="0"/>
    </xf>
    <xf numFmtId="6" fontId="13" fillId="0" borderId="33" xfId="0" applyNumberFormat="1" applyFont="1" applyBorder="1" applyAlignment="1" applyProtection="1">
      <alignment vertical="center" shrinkToFit="1"/>
      <protection locked="0"/>
    </xf>
    <xf numFmtId="0" fontId="13" fillId="4" borderId="12" xfId="0" applyFont="1" applyFill="1" applyBorder="1" applyAlignment="1">
      <alignment horizontal="center" vertical="center" wrapText="1" shrinkToFit="1"/>
    </xf>
    <xf numFmtId="0" fontId="13" fillId="4" borderId="66" xfId="0" applyFont="1" applyFill="1" applyBorder="1" applyAlignment="1">
      <alignment horizontal="center" vertical="center" shrinkToFit="1"/>
    </xf>
    <xf numFmtId="6" fontId="13" fillId="0" borderId="58" xfId="0" applyNumberFormat="1" applyFont="1" applyBorder="1" applyAlignment="1" applyProtection="1">
      <alignment horizontal="center" vertical="center" shrinkToFit="1"/>
      <protection locked="0"/>
    </xf>
    <xf numFmtId="6" fontId="13" fillId="0" borderId="70" xfId="0" applyNumberFormat="1" applyFont="1" applyBorder="1" applyAlignment="1" applyProtection="1">
      <alignment vertical="center" shrinkToFit="1"/>
      <protection locked="0"/>
    </xf>
    <xf numFmtId="6" fontId="13" fillId="0" borderId="33" xfId="0" applyNumberFormat="1" applyFont="1" applyBorder="1" applyAlignment="1" applyProtection="1">
      <alignment horizontal="center" vertical="center" shrinkToFit="1"/>
      <protection locked="0"/>
    </xf>
    <xf numFmtId="0" fontId="11" fillId="0" borderId="0" xfId="0" applyFont="1" applyAlignment="1" applyProtection="1">
      <alignment vertical="center" shrinkToFit="1"/>
      <protection locked="0"/>
    </xf>
    <xf numFmtId="0" fontId="11" fillId="0" borderId="42" xfId="0" applyFont="1" applyBorder="1" applyAlignment="1" applyProtection="1">
      <alignment vertical="center" shrinkToFit="1"/>
      <protection locked="0"/>
    </xf>
    <xf numFmtId="0" fontId="16" fillId="0" borderId="41" xfId="0" applyFont="1" applyBorder="1" applyAlignment="1" applyProtection="1">
      <alignment vertical="center" shrinkToFit="1"/>
      <protection locked="0"/>
    </xf>
    <xf numFmtId="0" fontId="16" fillId="0" borderId="42" xfId="0" applyFont="1" applyBorder="1" applyAlignment="1" applyProtection="1">
      <alignment vertical="center" shrinkToFit="1"/>
      <protection locked="0"/>
    </xf>
    <xf numFmtId="0" fontId="13" fillId="4" borderId="18" xfId="0" applyFont="1" applyFill="1" applyBorder="1" applyAlignment="1">
      <alignment horizontal="center" vertical="center" shrinkToFit="1"/>
    </xf>
    <xf numFmtId="0" fontId="13" fillId="4" borderId="12" xfId="0" applyFont="1" applyFill="1" applyBorder="1" applyAlignment="1">
      <alignment vertical="center" shrinkToFit="1"/>
    </xf>
    <xf numFmtId="6" fontId="13" fillId="0" borderId="91" xfId="0" applyNumberFormat="1" applyFont="1" applyBorder="1" applyAlignment="1" applyProtection="1">
      <alignment vertical="center" shrinkToFit="1"/>
      <protection locked="0"/>
    </xf>
    <xf numFmtId="49" fontId="13" fillId="0" borderId="33" xfId="0" applyNumberFormat="1" applyFont="1" applyBorder="1" applyAlignment="1" applyProtection="1">
      <alignment vertical="center" shrinkToFit="1"/>
      <protection locked="0"/>
    </xf>
    <xf numFmtId="0" fontId="5" fillId="0" borderId="0" xfId="3" applyAlignment="1" applyProtection="1">
      <alignment vertical="center" shrinkToFit="1"/>
      <protection locked="0"/>
    </xf>
    <xf numFmtId="0" fontId="11" fillId="0" borderId="0" xfId="0" applyFont="1" applyAlignment="1" applyProtection="1">
      <alignment vertical="center" shrinkToFit="1"/>
      <protection locked="0"/>
    </xf>
    <xf numFmtId="0" fontId="11" fillId="0" borderId="42" xfId="0" applyFont="1" applyBorder="1" applyAlignment="1" applyProtection="1">
      <alignment vertical="center" shrinkToFit="1"/>
      <protection locked="0"/>
    </xf>
    <xf numFmtId="6" fontId="13" fillId="0" borderId="58" xfId="0" applyNumberFormat="1" applyFont="1" applyBorder="1" applyAlignment="1" applyProtection="1">
      <alignment horizontal="center" vertical="center" shrinkToFit="1"/>
      <protection locked="0"/>
    </xf>
    <xf numFmtId="0" fontId="13" fillId="4" borderId="81" xfId="0" applyFont="1" applyFill="1" applyBorder="1" applyAlignment="1">
      <alignment vertical="center" shrinkToFit="1"/>
    </xf>
    <xf numFmtId="0" fontId="13" fillId="4" borderId="85" xfId="0" applyFont="1" applyFill="1" applyBorder="1" applyAlignment="1">
      <alignment vertical="center" shrinkToFit="1"/>
    </xf>
    <xf numFmtId="6" fontId="12" fillId="5" borderId="14" xfId="0" applyNumberFormat="1" applyFont="1" applyFill="1" applyBorder="1" applyAlignment="1">
      <alignment vertical="center" shrinkToFit="1"/>
    </xf>
    <xf numFmtId="6" fontId="12" fillId="5" borderId="0" xfId="0" applyNumberFormat="1" applyFont="1" applyFill="1" applyAlignment="1">
      <alignment vertical="center" shrinkToFit="1"/>
    </xf>
    <xf numFmtId="6" fontId="12" fillId="5" borderId="42" xfId="0" applyNumberFormat="1" applyFont="1" applyFill="1" applyBorder="1" applyAlignment="1">
      <alignment vertical="center" shrinkToFit="1"/>
    </xf>
    <xf numFmtId="0" fontId="13" fillId="4" borderId="30" xfId="0" applyFont="1" applyFill="1" applyBorder="1" applyAlignment="1">
      <alignment horizontal="center" vertical="center" wrapText="1" shrinkToFit="1"/>
    </xf>
    <xf numFmtId="0" fontId="13" fillId="4" borderId="31" xfId="0" applyFont="1" applyFill="1" applyBorder="1" applyAlignment="1">
      <alignment horizontal="center" vertical="center" shrinkToFit="1"/>
    </xf>
    <xf numFmtId="0" fontId="13" fillId="4" borderId="12" xfId="0" applyFont="1" applyFill="1" applyBorder="1" applyAlignment="1">
      <alignment horizontal="center" vertical="center" wrapText="1" shrinkToFit="1"/>
    </xf>
    <xf numFmtId="0" fontId="13" fillId="4" borderId="13" xfId="0" applyFont="1" applyFill="1" applyBorder="1" applyAlignment="1">
      <alignment horizontal="center" vertical="center" shrinkToFit="1"/>
    </xf>
    <xf numFmtId="0" fontId="13" fillId="4" borderId="12" xfId="0" applyFont="1" applyFill="1" applyBorder="1" applyAlignment="1">
      <alignment horizontal="center" vertical="center" shrinkToFit="1"/>
    </xf>
    <xf numFmtId="0" fontId="13" fillId="4" borderId="66" xfId="0" applyFont="1" applyFill="1" applyBorder="1" applyAlignment="1">
      <alignment horizontal="center" vertical="center" shrinkToFit="1"/>
    </xf>
    <xf numFmtId="0" fontId="13" fillId="4" borderId="87" xfId="0" applyFont="1" applyFill="1" applyBorder="1" applyAlignment="1">
      <alignment horizontal="center" vertical="center" shrinkToFit="1"/>
    </xf>
    <xf numFmtId="0" fontId="13" fillId="0" borderId="29" xfId="0" applyFont="1" applyBorder="1" applyAlignment="1" applyProtection="1">
      <alignment vertical="top" wrapText="1" shrinkToFit="1"/>
      <protection locked="0"/>
    </xf>
    <xf numFmtId="0" fontId="13" fillId="0" borderId="29" xfId="0" applyFont="1" applyBorder="1" applyAlignment="1" applyProtection="1">
      <alignment vertical="top" shrinkToFit="1"/>
      <protection locked="0"/>
    </xf>
    <xf numFmtId="0" fontId="13" fillId="0" borderId="86" xfId="0" applyFont="1" applyBorder="1" applyAlignment="1" applyProtection="1">
      <alignment vertical="top" shrinkToFit="1"/>
      <protection locked="0"/>
    </xf>
    <xf numFmtId="0" fontId="13" fillId="0" borderId="88" xfId="0" applyFont="1" applyBorder="1" applyAlignment="1" applyProtection="1">
      <alignment vertical="top" shrinkToFit="1"/>
      <protection locked="0"/>
    </xf>
    <xf numFmtId="0" fontId="13" fillId="0" borderId="89" xfId="0" applyFont="1" applyBorder="1" applyAlignment="1" applyProtection="1">
      <alignment vertical="top" shrinkToFit="1"/>
      <protection locked="0"/>
    </xf>
    <xf numFmtId="6" fontId="13" fillId="0" borderId="59" xfId="0" applyNumberFormat="1" applyFont="1" applyBorder="1" applyAlignment="1" applyProtection="1">
      <alignment vertical="center" shrinkToFit="1"/>
      <protection locked="0"/>
    </xf>
    <xf numFmtId="6" fontId="13" fillId="0" borderId="60" xfId="0" applyNumberFormat="1" applyFont="1" applyBorder="1" applyAlignment="1" applyProtection="1">
      <alignment vertical="center" shrinkToFit="1"/>
      <protection locked="0"/>
    </xf>
    <xf numFmtId="0" fontId="13" fillId="0" borderId="58" xfId="0" applyFont="1" applyBorder="1" applyAlignment="1" applyProtection="1">
      <alignment vertical="center" shrinkToFit="1"/>
      <protection locked="0"/>
    </xf>
    <xf numFmtId="6" fontId="13" fillId="0" borderId="58" xfId="0" applyNumberFormat="1" applyFont="1" applyBorder="1" applyAlignment="1" applyProtection="1">
      <alignment horizontal="center" vertical="center" shrinkToFit="1"/>
      <protection locked="0"/>
    </xf>
    <xf numFmtId="6" fontId="13" fillId="0" borderId="61" xfId="0" applyNumberFormat="1" applyFont="1" applyBorder="1" applyAlignment="1" applyProtection="1">
      <alignment horizontal="center" vertical="center" shrinkToFit="1"/>
      <protection locked="0"/>
    </xf>
    <xf numFmtId="0" fontId="13" fillId="4" borderId="82" xfId="0" applyFont="1" applyFill="1" applyBorder="1" applyAlignment="1">
      <alignment vertical="center" shrinkToFit="1"/>
    </xf>
    <xf numFmtId="6" fontId="12" fillId="5" borderId="23" xfId="0" applyNumberFormat="1" applyFont="1" applyFill="1" applyBorder="1" applyAlignment="1">
      <alignment vertical="center" wrapText="1" shrinkToFit="1"/>
    </xf>
    <xf numFmtId="6" fontId="12" fillId="5" borderId="24" xfId="0" applyNumberFormat="1" applyFont="1" applyFill="1" applyBorder="1" applyAlignment="1">
      <alignment vertical="center" wrapText="1" shrinkToFit="1"/>
    </xf>
    <xf numFmtId="6" fontId="12" fillId="5" borderId="43" xfId="0" applyNumberFormat="1" applyFont="1" applyFill="1" applyBorder="1" applyAlignment="1">
      <alignment vertical="center" wrapText="1" shrinkToFit="1"/>
    </xf>
    <xf numFmtId="0" fontId="13" fillId="4" borderId="31" xfId="0" applyFont="1" applyFill="1" applyBorder="1" applyAlignment="1">
      <alignment horizontal="center" vertical="center" wrapText="1" shrinkToFit="1"/>
    </xf>
    <xf numFmtId="0" fontId="13" fillId="4" borderId="13" xfId="0" applyFont="1" applyFill="1" applyBorder="1" applyAlignment="1">
      <alignment horizontal="center" vertical="center" wrapText="1" shrinkToFit="1"/>
    </xf>
    <xf numFmtId="6" fontId="13" fillId="4" borderId="16" xfId="0" applyNumberFormat="1" applyFont="1" applyFill="1" applyBorder="1" applyAlignment="1">
      <alignment horizontal="center" vertical="center" shrinkToFit="1"/>
    </xf>
    <xf numFmtId="6" fontId="13" fillId="4" borderId="27" xfId="0" applyNumberFormat="1" applyFont="1" applyFill="1" applyBorder="1" applyAlignment="1">
      <alignment horizontal="center" vertical="center" shrinkToFit="1"/>
    </xf>
    <xf numFmtId="0" fontId="13" fillId="4" borderId="29" xfId="0" applyFont="1" applyFill="1" applyBorder="1" applyAlignment="1">
      <alignment horizontal="center" vertical="center" shrinkToFit="1"/>
    </xf>
    <xf numFmtId="0" fontId="13" fillId="4" borderId="16" xfId="0" applyFont="1" applyFill="1" applyBorder="1" applyAlignment="1">
      <alignment horizontal="center" vertical="center" shrinkToFit="1"/>
    </xf>
    <xf numFmtId="0" fontId="13" fillId="4" borderId="17" xfId="0" applyFont="1" applyFill="1" applyBorder="1" applyAlignment="1">
      <alignment horizontal="center" vertical="center" shrinkToFit="1"/>
    </xf>
    <xf numFmtId="6" fontId="13" fillId="0" borderId="70" xfId="0" applyNumberFormat="1" applyFont="1" applyBorder="1" applyAlignment="1" applyProtection="1">
      <alignment vertical="center" shrinkToFit="1"/>
      <protection locked="0"/>
    </xf>
    <xf numFmtId="6" fontId="13" fillId="0" borderId="83" xfId="0" applyNumberFormat="1" applyFont="1" applyBorder="1" applyAlignment="1" applyProtection="1">
      <alignment vertical="center" shrinkToFit="1"/>
      <protection locked="0"/>
    </xf>
    <xf numFmtId="0" fontId="13" fillId="0" borderId="33" xfId="0" applyFont="1" applyBorder="1" applyAlignment="1" applyProtection="1">
      <alignment vertical="center" shrinkToFit="1"/>
      <protection locked="0"/>
    </xf>
    <xf numFmtId="6" fontId="13" fillId="0" borderId="33" xfId="0" applyNumberFormat="1" applyFont="1" applyBorder="1" applyAlignment="1" applyProtection="1">
      <alignment horizontal="center" vertical="center" shrinkToFit="1"/>
      <protection locked="0"/>
    </xf>
    <xf numFmtId="6" fontId="13" fillId="0" borderId="84" xfId="0" applyNumberFormat="1" applyFont="1" applyBorder="1" applyAlignment="1" applyProtection="1">
      <alignment horizontal="center" vertical="center" shrinkToFit="1"/>
      <protection locked="0"/>
    </xf>
    <xf numFmtId="6" fontId="13" fillId="3" borderId="59" xfId="0" applyNumberFormat="1" applyFont="1" applyFill="1" applyBorder="1" applyAlignment="1">
      <alignment vertical="center" shrinkToFit="1"/>
    </xf>
    <xf numFmtId="6" fontId="13" fillId="3" borderId="60" xfId="0" applyNumberFormat="1" applyFont="1" applyFill="1" applyBorder="1" applyAlignment="1">
      <alignment vertical="center" shrinkToFit="1"/>
    </xf>
    <xf numFmtId="0" fontId="13" fillId="3" borderId="58" xfId="0" applyFont="1" applyFill="1" applyBorder="1" applyAlignment="1">
      <alignment vertical="center" shrinkToFit="1"/>
    </xf>
    <xf numFmtId="0" fontId="13" fillId="0" borderId="58" xfId="0" applyFont="1" applyBorder="1" applyAlignment="1" applyProtection="1">
      <alignment vertical="top" wrapText="1" shrinkToFit="1"/>
      <protection locked="0"/>
    </xf>
    <xf numFmtId="0" fontId="11" fillId="0" borderId="49" xfId="0" applyFont="1" applyBorder="1" applyAlignment="1" applyProtection="1">
      <alignment vertical="center" wrapText="1" shrinkToFit="1"/>
      <protection locked="0"/>
    </xf>
    <xf numFmtId="0" fontId="11" fillId="0" borderId="50" xfId="0" applyFont="1" applyBorder="1" applyAlignment="1" applyProtection="1">
      <alignment vertical="center" shrinkToFit="1"/>
      <protection locked="0"/>
    </xf>
    <xf numFmtId="0" fontId="11" fillId="0" borderId="76" xfId="0" applyFont="1" applyBorder="1" applyAlignment="1" applyProtection="1">
      <alignment vertical="center" shrinkToFit="1"/>
      <protection locked="0"/>
    </xf>
    <xf numFmtId="0" fontId="11" fillId="0" borderId="14" xfId="0" applyFont="1" applyBorder="1" applyAlignment="1" applyProtection="1">
      <alignment vertical="center" shrinkToFit="1"/>
      <protection locked="0"/>
    </xf>
    <xf numFmtId="0" fontId="11" fillId="0" borderId="0" xfId="0" applyFont="1" applyAlignment="1" applyProtection="1">
      <alignment vertical="center" shrinkToFit="1"/>
      <protection locked="0"/>
    </xf>
    <xf numFmtId="0" fontId="11" fillId="0" borderId="78" xfId="0" applyFont="1" applyBorder="1" applyAlignment="1" applyProtection="1">
      <alignment vertical="center" shrinkToFit="1"/>
      <protection locked="0"/>
    </xf>
    <xf numFmtId="0" fontId="11" fillId="0" borderId="77" xfId="0" applyFont="1" applyBorder="1" applyAlignment="1" applyProtection="1">
      <alignment vertical="center" shrinkToFit="1"/>
      <protection locked="0"/>
    </xf>
    <xf numFmtId="0" fontId="11" fillId="0" borderId="42" xfId="0" applyFont="1" applyBorder="1" applyAlignment="1" applyProtection="1">
      <alignment vertical="center" shrinkToFit="1"/>
      <protection locked="0"/>
    </xf>
    <xf numFmtId="6" fontId="13" fillId="4" borderId="44" xfId="0" applyNumberFormat="1" applyFont="1" applyFill="1" applyBorder="1" applyAlignment="1">
      <alignment vertical="center" wrapText="1" shrinkToFit="1"/>
    </xf>
    <xf numFmtId="6" fontId="13" fillId="4" borderId="45" xfId="0" applyNumberFormat="1" applyFont="1" applyFill="1" applyBorder="1" applyAlignment="1">
      <alignment vertical="center" wrapText="1" shrinkToFit="1"/>
    </xf>
    <xf numFmtId="6" fontId="13" fillId="4" borderId="79" xfId="0" applyNumberFormat="1" applyFont="1" applyFill="1" applyBorder="1" applyAlignment="1">
      <alignment vertical="center" wrapText="1" shrinkToFit="1"/>
    </xf>
    <xf numFmtId="6" fontId="13" fillId="4" borderId="36" xfId="0" applyNumberFormat="1" applyFont="1" applyFill="1" applyBorder="1" applyAlignment="1">
      <alignment vertical="center" wrapText="1" shrinkToFit="1"/>
    </xf>
    <xf numFmtId="6" fontId="13" fillId="0" borderId="14" xfId="0" applyNumberFormat="1" applyFont="1" applyBorder="1" applyAlignment="1" applyProtection="1">
      <alignment vertical="center" wrapText="1" shrinkToFit="1"/>
      <protection locked="0"/>
    </xf>
    <xf numFmtId="6" fontId="13" fillId="0" borderId="0" xfId="0" applyNumberFormat="1" applyFont="1" applyAlignment="1" applyProtection="1">
      <alignment vertical="center" wrapText="1" shrinkToFit="1"/>
      <protection locked="0"/>
    </xf>
    <xf numFmtId="6" fontId="13" fillId="0" borderId="78" xfId="0" applyNumberFormat="1" applyFont="1" applyBorder="1" applyAlignment="1" applyProtection="1">
      <alignment vertical="center" wrapText="1" shrinkToFit="1"/>
      <protection locked="0"/>
    </xf>
    <xf numFmtId="6" fontId="13" fillId="0" borderId="23" xfId="0" applyNumberFormat="1" applyFont="1" applyBorder="1" applyAlignment="1" applyProtection="1">
      <alignment vertical="center" wrapText="1" shrinkToFit="1"/>
      <protection locked="0"/>
    </xf>
    <xf numFmtId="6" fontId="13" fillId="0" borderId="24" xfId="0" applyNumberFormat="1" applyFont="1" applyBorder="1" applyAlignment="1" applyProtection="1">
      <alignment vertical="center" wrapText="1" shrinkToFit="1"/>
      <protection locked="0"/>
    </xf>
    <xf numFmtId="6" fontId="13" fillId="0" borderId="80" xfId="0" applyNumberFormat="1" applyFont="1" applyBorder="1" applyAlignment="1" applyProtection="1">
      <alignment vertical="center" wrapText="1" shrinkToFit="1"/>
      <protection locked="0"/>
    </xf>
    <xf numFmtId="6" fontId="13" fillId="0" borderId="42" xfId="0" applyNumberFormat="1" applyFont="1" applyBorder="1" applyAlignment="1" applyProtection="1">
      <alignment vertical="center" wrapText="1" shrinkToFit="1"/>
      <protection locked="0"/>
    </xf>
    <xf numFmtId="6" fontId="13" fillId="0" borderId="43" xfId="0" applyNumberFormat="1" applyFont="1" applyBorder="1" applyAlignment="1" applyProtection="1">
      <alignment vertical="center" wrapText="1" shrinkToFit="1"/>
      <protection locked="0"/>
    </xf>
    <xf numFmtId="0" fontId="13" fillId="4" borderId="30" xfId="0" applyFont="1" applyFill="1" applyBorder="1" applyAlignment="1">
      <alignment horizontal="center" vertical="center" shrinkToFit="1"/>
    </xf>
    <xf numFmtId="0" fontId="13" fillId="4" borderId="44" xfId="0" applyFont="1" applyFill="1" applyBorder="1" applyAlignment="1">
      <alignment horizontal="center" vertical="center" shrinkToFit="1"/>
    </xf>
    <xf numFmtId="0" fontId="13" fillId="4" borderId="46" xfId="0" applyFont="1" applyFill="1" applyBorder="1" applyAlignment="1">
      <alignment horizontal="center" vertical="center" shrinkToFit="1"/>
    </xf>
    <xf numFmtId="0" fontId="13" fillId="0" borderId="59" xfId="0" applyFont="1" applyBorder="1" applyAlignment="1">
      <alignment horizontal="center" vertical="center" shrinkToFit="1"/>
    </xf>
    <xf numFmtId="0" fontId="13" fillId="0" borderId="60" xfId="0" applyFont="1" applyBorder="1" applyAlignment="1">
      <alignment horizontal="center" vertical="center" shrinkToFit="1"/>
    </xf>
    <xf numFmtId="0" fontId="13" fillId="0" borderId="47" xfId="0" applyFont="1" applyBorder="1" applyAlignment="1">
      <alignment horizontal="center" vertical="center" shrinkToFit="1"/>
    </xf>
    <xf numFmtId="0" fontId="13" fillId="0" borderId="64" xfId="0" applyFont="1" applyBorder="1" applyAlignment="1">
      <alignment horizontal="center" vertical="center" shrinkToFit="1"/>
    </xf>
    <xf numFmtId="0" fontId="13" fillId="4" borderId="21" xfId="0" applyFont="1" applyFill="1" applyBorder="1" applyAlignment="1">
      <alignment horizontal="center" vertical="center" wrapText="1" shrinkToFit="1"/>
    </xf>
    <xf numFmtId="0" fontId="13" fillId="4" borderId="22" xfId="0" applyFont="1" applyFill="1" applyBorder="1" applyAlignment="1">
      <alignment horizontal="center" vertical="center" wrapText="1" shrinkToFit="1"/>
    </xf>
    <xf numFmtId="0" fontId="11" fillId="4" borderId="70" xfId="0" applyFont="1" applyFill="1" applyBorder="1" applyAlignment="1">
      <alignment vertical="center" shrinkToFit="1"/>
    </xf>
    <xf numFmtId="0" fontId="11" fillId="4" borderId="71" xfId="0" applyFont="1" applyFill="1" applyBorder="1" applyAlignment="1">
      <alignment vertical="center" shrinkToFit="1"/>
    </xf>
    <xf numFmtId="0" fontId="11" fillId="4" borderId="72" xfId="0" applyFont="1" applyFill="1" applyBorder="1" applyAlignment="1">
      <alignment vertical="center" shrinkToFit="1"/>
    </xf>
    <xf numFmtId="0" fontId="11" fillId="4" borderId="73" xfId="0" applyFont="1" applyFill="1" applyBorder="1" applyAlignment="1">
      <alignment vertical="center" shrinkToFit="1"/>
    </xf>
    <xf numFmtId="0" fontId="11" fillId="4" borderId="74" xfId="0" applyFont="1" applyFill="1" applyBorder="1" applyAlignment="1">
      <alignment vertical="center" shrinkToFit="1"/>
    </xf>
    <xf numFmtId="0" fontId="11" fillId="4" borderId="75" xfId="0" applyFont="1" applyFill="1" applyBorder="1" applyAlignment="1">
      <alignment vertical="center" shrinkToFit="1"/>
    </xf>
    <xf numFmtId="180" fontId="13" fillId="0" borderId="39" xfId="0" applyNumberFormat="1" applyFont="1" applyBorder="1" applyAlignment="1" applyProtection="1">
      <alignment horizontal="left" vertical="center" shrinkToFit="1"/>
      <protection locked="0"/>
    </xf>
    <xf numFmtId="180" fontId="13" fillId="0" borderId="40" xfId="0" applyNumberFormat="1" applyFont="1" applyBorder="1" applyAlignment="1" applyProtection="1">
      <alignment horizontal="left" vertical="center" shrinkToFit="1"/>
      <protection locked="0"/>
    </xf>
    <xf numFmtId="0" fontId="13" fillId="0" borderId="52" xfId="0" applyFont="1" applyBorder="1" applyAlignment="1" applyProtection="1">
      <alignment horizontal="center" vertical="center" wrapText="1" shrinkToFit="1"/>
      <protection locked="0"/>
    </xf>
    <xf numFmtId="0" fontId="13" fillId="0" borderId="53" xfId="0" applyFont="1" applyBorder="1" applyAlignment="1" applyProtection="1">
      <alignment horizontal="center" vertical="center" wrapText="1" shrinkToFit="1"/>
      <protection locked="0"/>
    </xf>
    <xf numFmtId="0" fontId="13" fillId="4" borderId="44" xfId="0" applyFont="1" applyFill="1" applyBorder="1" applyAlignment="1">
      <alignment vertical="center" shrinkToFit="1"/>
    </xf>
    <xf numFmtId="0" fontId="13" fillId="4" borderId="45" xfId="0" applyFont="1" applyFill="1" applyBorder="1" applyAlignment="1">
      <alignment vertical="center" shrinkToFit="1"/>
    </xf>
    <xf numFmtId="0" fontId="13" fillId="0" borderId="47" xfId="0" applyFont="1" applyBorder="1" applyAlignment="1" applyProtection="1">
      <alignment horizontal="center" vertical="center" shrinkToFit="1"/>
      <protection locked="0"/>
    </xf>
    <xf numFmtId="0" fontId="13" fillId="0" borderId="48" xfId="0" applyFont="1" applyBorder="1" applyAlignment="1" applyProtection="1">
      <alignment horizontal="center" vertical="center" shrinkToFit="1"/>
      <protection locked="0"/>
    </xf>
    <xf numFmtId="0" fontId="13" fillId="0" borderId="39" xfId="0" applyFont="1" applyBorder="1" applyAlignment="1" applyProtection="1">
      <alignment horizontal="center" vertical="center" wrapText="1" shrinkToFit="1"/>
      <protection locked="0"/>
    </xf>
    <xf numFmtId="0" fontId="13" fillId="0" borderId="40" xfId="0" applyFont="1" applyBorder="1" applyAlignment="1" applyProtection="1">
      <alignment horizontal="center" vertical="center" wrapText="1" shrinkToFit="1"/>
      <protection locked="0"/>
    </xf>
    <xf numFmtId="0" fontId="13" fillId="4" borderId="21" xfId="0" applyFont="1" applyFill="1" applyBorder="1" applyAlignment="1">
      <alignment horizontal="center" vertical="center" shrinkToFit="1"/>
    </xf>
    <xf numFmtId="0" fontId="13" fillId="4" borderId="22" xfId="0" applyFont="1" applyFill="1" applyBorder="1" applyAlignment="1">
      <alignment horizontal="center" vertical="center" shrinkToFit="1"/>
    </xf>
    <xf numFmtId="0" fontId="16" fillId="0" borderId="32" xfId="0" applyFont="1" applyBorder="1" applyAlignment="1" applyProtection="1">
      <alignment vertical="center" wrapText="1" shrinkToFit="1"/>
      <protection locked="0"/>
    </xf>
    <xf numFmtId="0" fontId="16" fillId="0" borderId="4" xfId="0" applyFont="1" applyBorder="1" applyAlignment="1" applyProtection="1">
      <alignment vertical="center" shrinkToFit="1"/>
      <protection locked="0"/>
    </xf>
    <xf numFmtId="0" fontId="16" fillId="0" borderId="41" xfId="0" applyFont="1" applyBorder="1" applyAlignment="1" applyProtection="1">
      <alignment vertical="center" shrinkToFit="1"/>
      <protection locked="0"/>
    </xf>
    <xf numFmtId="0" fontId="16" fillId="0" borderId="14" xfId="0" applyFont="1" applyBorder="1" applyAlignment="1" applyProtection="1">
      <alignment vertical="center" shrinkToFit="1"/>
      <protection locked="0"/>
    </xf>
    <xf numFmtId="0" fontId="16" fillId="0" borderId="0" xfId="0" applyFont="1" applyAlignment="1" applyProtection="1">
      <alignment vertical="center" shrinkToFit="1"/>
      <protection locked="0"/>
    </xf>
    <xf numFmtId="0" fontId="16" fillId="0" borderId="42" xfId="0" applyFont="1" applyBorder="1" applyAlignment="1" applyProtection="1">
      <alignment vertical="center" shrinkToFit="1"/>
      <protection locked="0"/>
    </xf>
    <xf numFmtId="0" fontId="16" fillId="0" borderId="23" xfId="0" applyFont="1" applyBorder="1" applyAlignment="1" applyProtection="1">
      <alignment vertical="center" shrinkToFit="1"/>
      <protection locked="0"/>
    </xf>
    <xf numFmtId="0" fontId="16" fillId="0" borderId="24" xfId="0" applyFont="1" applyBorder="1" applyAlignment="1" applyProtection="1">
      <alignment vertical="center" shrinkToFit="1"/>
      <protection locked="0"/>
    </xf>
    <xf numFmtId="0" fontId="16" fillId="0" borderId="43" xfId="0" applyFont="1" applyBorder="1" applyAlignment="1" applyProtection="1">
      <alignment vertical="center" shrinkToFit="1"/>
      <protection locked="0"/>
    </xf>
    <xf numFmtId="0" fontId="13" fillId="4" borderId="46" xfId="0" applyFont="1" applyFill="1" applyBorder="1" applyAlignment="1">
      <alignment vertical="center" shrinkToFit="1"/>
    </xf>
    <xf numFmtId="0" fontId="11" fillId="4" borderId="44" xfId="0" applyFont="1" applyFill="1" applyBorder="1" applyAlignment="1">
      <alignment horizontal="center" vertical="center" shrinkToFit="1"/>
    </xf>
    <xf numFmtId="0" fontId="11" fillId="4" borderId="45" xfId="0" applyFont="1" applyFill="1" applyBorder="1" applyAlignment="1">
      <alignment horizontal="center" vertical="center" shrinkToFit="1"/>
    </xf>
    <xf numFmtId="0" fontId="11" fillId="4" borderId="36" xfId="0" applyFont="1" applyFill="1" applyBorder="1" applyAlignment="1">
      <alignment horizontal="center" vertical="center" shrinkToFit="1"/>
    </xf>
    <xf numFmtId="0" fontId="13" fillId="0" borderId="49" xfId="0" applyFont="1" applyBorder="1" applyAlignment="1" applyProtection="1">
      <alignment vertical="top" wrapText="1" shrinkToFit="1"/>
      <protection locked="0"/>
    </xf>
    <xf numFmtId="0" fontId="13" fillId="0" borderId="50" xfId="0" applyFont="1" applyBorder="1" applyAlignment="1" applyProtection="1">
      <alignment vertical="top" wrapText="1" shrinkToFit="1"/>
      <protection locked="0"/>
    </xf>
    <xf numFmtId="0" fontId="13" fillId="0" borderId="14" xfId="0" applyFont="1" applyBorder="1" applyAlignment="1" applyProtection="1">
      <alignment vertical="top" wrapText="1" shrinkToFit="1"/>
      <protection locked="0"/>
    </xf>
    <xf numFmtId="0" fontId="13" fillId="0" borderId="0" xfId="0" applyFont="1" applyAlignment="1" applyProtection="1">
      <alignment vertical="top" wrapText="1" shrinkToFit="1"/>
      <protection locked="0"/>
    </xf>
    <xf numFmtId="0" fontId="13" fillId="0" borderId="23" xfId="0" applyFont="1" applyBorder="1" applyAlignment="1" applyProtection="1">
      <alignment vertical="top" wrapText="1" shrinkToFit="1"/>
      <protection locked="0"/>
    </xf>
    <xf numFmtId="0" fontId="13" fillId="0" borderId="24" xfId="0" applyFont="1" applyBorder="1" applyAlignment="1" applyProtection="1">
      <alignment vertical="top" wrapText="1" shrinkToFit="1"/>
      <protection locked="0"/>
    </xf>
    <xf numFmtId="0" fontId="10" fillId="0" borderId="5" xfId="3" applyFont="1" applyFill="1" applyBorder="1" applyAlignment="1" applyProtection="1">
      <alignment horizontal="left" vertical="center" indent="1"/>
      <protection locked="0"/>
    </xf>
    <xf numFmtId="176" fontId="12" fillId="0" borderId="8" xfId="0" applyNumberFormat="1" applyFont="1" applyBorder="1" applyAlignment="1" applyProtection="1">
      <alignment horizontal="center" vertical="center" shrinkToFit="1"/>
      <protection locked="0"/>
    </xf>
    <xf numFmtId="176" fontId="12" fillId="0" borderId="9" xfId="0" applyNumberFormat="1" applyFont="1" applyBorder="1" applyAlignment="1" applyProtection="1">
      <alignment horizontal="center" vertical="center" shrinkToFit="1"/>
      <protection locked="0"/>
    </xf>
    <xf numFmtId="176" fontId="12" fillId="3" borderId="8" xfId="0" applyNumberFormat="1" applyFont="1" applyFill="1" applyBorder="1" applyAlignment="1">
      <alignment horizontal="center" vertical="center" shrinkToFit="1"/>
    </xf>
    <xf numFmtId="176" fontId="12" fillId="3" borderId="11" xfId="0" applyNumberFormat="1" applyFont="1" applyFill="1" applyBorder="1" applyAlignment="1">
      <alignment horizontal="center" vertical="center" shrinkToFit="1"/>
    </xf>
    <xf numFmtId="0" fontId="14" fillId="0" borderId="14" xfId="0" applyFont="1" applyBorder="1" applyAlignment="1" applyProtection="1">
      <alignment vertical="center" shrinkToFit="1"/>
      <protection locked="0"/>
    </xf>
    <xf numFmtId="0" fontId="14" fillId="0" borderId="0" xfId="0" applyFont="1" applyAlignment="1" applyProtection="1">
      <alignment vertical="center" shrinkToFit="1"/>
      <protection locked="0"/>
    </xf>
    <xf numFmtId="0" fontId="14" fillId="0" borderId="13" xfId="0" applyFont="1" applyBorder="1" applyAlignment="1" applyProtection="1">
      <alignment vertical="center" shrinkToFit="1"/>
      <protection locked="0"/>
    </xf>
    <xf numFmtId="0" fontId="14" fillId="0" borderId="23" xfId="0" applyFont="1" applyBorder="1" applyAlignment="1" applyProtection="1">
      <alignment vertical="center" shrinkToFit="1"/>
      <protection locked="0"/>
    </xf>
    <xf numFmtId="0" fontId="14" fillId="0" borderId="24" xfId="0" applyFont="1" applyBorder="1" applyAlignment="1" applyProtection="1">
      <alignment vertical="center" shrinkToFit="1"/>
      <protection locked="0"/>
    </xf>
    <xf numFmtId="0" fontId="14" fillId="0" borderId="22" xfId="0" applyFont="1" applyBorder="1" applyAlignment="1" applyProtection="1">
      <alignment vertical="center" shrinkToFit="1"/>
      <protection locked="0"/>
    </xf>
    <xf numFmtId="0" fontId="13" fillId="0" borderId="16" xfId="0" applyFont="1" applyBorder="1" applyAlignment="1" applyProtection="1">
      <alignment horizontal="center" vertical="center" shrinkToFit="1"/>
      <protection locked="0"/>
    </xf>
    <xf numFmtId="0" fontId="13" fillId="0" borderId="17" xfId="0" applyFont="1" applyBorder="1" applyAlignment="1" applyProtection="1">
      <alignment horizontal="center" vertical="center" shrinkToFit="1"/>
      <protection locked="0"/>
    </xf>
    <xf numFmtId="0" fontId="13" fillId="4" borderId="18" xfId="0" applyFont="1" applyFill="1" applyBorder="1" applyAlignment="1">
      <alignment horizontal="center" vertical="center" shrinkToFit="1"/>
    </xf>
    <xf numFmtId="0" fontId="13" fillId="4" borderId="19" xfId="0" applyFont="1" applyFill="1" applyBorder="1" applyAlignment="1">
      <alignment horizontal="center" vertical="center" shrinkToFit="1"/>
    </xf>
    <xf numFmtId="0" fontId="13" fillId="4" borderId="30" xfId="0" applyFont="1" applyFill="1" applyBorder="1" applyAlignment="1">
      <alignment vertical="center" shrinkToFit="1"/>
    </xf>
    <xf numFmtId="0" fontId="13" fillId="4" borderId="31" xfId="0" applyFont="1" applyFill="1" applyBorder="1" applyAlignment="1">
      <alignment vertical="center" shrinkToFit="1"/>
    </xf>
    <xf numFmtId="0" fontId="13" fillId="4" borderId="12" xfId="0" applyFont="1" applyFill="1" applyBorder="1" applyAlignment="1">
      <alignment vertical="center" shrinkToFit="1"/>
    </xf>
    <xf numFmtId="0" fontId="13" fillId="4" borderId="13" xfId="0" applyFont="1" applyFill="1" applyBorder="1" applyAlignment="1">
      <alignment vertical="center" shrinkToFit="1"/>
    </xf>
    <xf numFmtId="0" fontId="13" fillId="4" borderId="21" xfId="0" applyFont="1" applyFill="1" applyBorder="1" applyAlignment="1">
      <alignment vertical="center" shrinkToFit="1"/>
    </xf>
    <xf numFmtId="0" fontId="13" fillId="4" borderId="22" xfId="0" applyFont="1" applyFill="1" applyBorder="1" applyAlignment="1">
      <alignment vertical="center" shrinkToFit="1"/>
    </xf>
    <xf numFmtId="0" fontId="13" fillId="0" borderId="32" xfId="0" applyFont="1" applyBorder="1" applyAlignment="1" applyProtection="1">
      <alignment vertical="center" shrinkToFit="1"/>
      <protection locked="0"/>
    </xf>
    <xf numFmtId="0" fontId="13" fillId="0" borderId="4" xfId="0" applyFont="1" applyBorder="1" applyAlignment="1" applyProtection="1">
      <alignment vertical="center" shrinkToFit="1"/>
      <protection locked="0"/>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4" borderId="1" xfId="0" applyFont="1" applyFill="1" applyBorder="1" applyAlignment="1">
      <alignment horizontal="center" vertical="center" shrinkToFit="1"/>
    </xf>
    <xf numFmtId="0" fontId="13" fillId="4" borderId="33" xfId="0" applyFont="1" applyFill="1" applyBorder="1" applyAlignment="1">
      <alignment horizontal="center" vertical="center" shrinkToFit="1"/>
    </xf>
    <xf numFmtId="178" fontId="13" fillId="0" borderId="19" xfId="0" applyNumberFormat="1" applyFont="1" applyBorder="1" applyAlignment="1" applyProtection="1">
      <alignment horizontal="right" vertical="center" shrinkToFit="1"/>
      <protection locked="0"/>
    </xf>
    <xf numFmtId="178" fontId="13" fillId="0" borderId="20" xfId="0" applyNumberFormat="1" applyFont="1" applyBorder="1" applyAlignment="1" applyProtection="1">
      <alignment horizontal="right" vertical="center" shrinkToFit="1"/>
      <protection locked="0"/>
    </xf>
    <xf numFmtId="0" fontId="13" fillId="4" borderId="34" xfId="0" applyFont="1" applyFill="1" applyBorder="1" applyAlignment="1">
      <alignment horizontal="center" vertical="center" shrinkToFit="1"/>
    </xf>
    <xf numFmtId="0" fontId="13" fillId="4" borderId="38" xfId="0" applyFont="1" applyFill="1" applyBorder="1" applyAlignment="1">
      <alignment horizontal="center" vertical="center" shrinkToFit="1"/>
    </xf>
    <xf numFmtId="179" fontId="13" fillId="0" borderId="35" xfId="0" applyNumberFormat="1" applyFont="1" applyBorder="1" applyAlignment="1" applyProtection="1">
      <alignment horizontal="left" vertical="center" shrinkToFit="1"/>
      <protection locked="0"/>
    </xf>
    <xf numFmtId="179" fontId="13" fillId="0" borderId="36" xfId="0" applyNumberFormat="1" applyFont="1" applyBorder="1" applyAlignment="1" applyProtection="1">
      <alignment horizontal="left" vertical="center" shrinkToFit="1"/>
      <protection locked="0"/>
    </xf>
    <xf numFmtId="0" fontId="13" fillId="4" borderId="26" xfId="0" applyFont="1" applyFill="1" applyBorder="1" applyAlignment="1">
      <alignment horizontal="center" vertical="center" shrinkToFit="1"/>
    </xf>
    <xf numFmtId="0" fontId="13" fillId="4" borderId="27" xfId="0" applyFont="1" applyFill="1" applyBorder="1" applyAlignment="1">
      <alignment horizontal="center" vertical="center" shrinkToFit="1"/>
    </xf>
    <xf numFmtId="0" fontId="13" fillId="0" borderId="16" xfId="0" applyFont="1" applyBorder="1" applyAlignment="1" applyProtection="1">
      <alignment vertical="center" shrinkToFit="1"/>
      <protection locked="0"/>
    </xf>
    <xf numFmtId="0" fontId="13" fillId="0" borderId="28" xfId="0" applyFont="1" applyBorder="1" applyAlignment="1" applyProtection="1">
      <alignment vertical="center" shrinkToFit="1"/>
      <protection locked="0"/>
    </xf>
    <xf numFmtId="0" fontId="13" fillId="0" borderId="27" xfId="0" applyFont="1" applyBorder="1" applyAlignment="1" applyProtection="1">
      <alignment vertical="center" shrinkToFit="1"/>
      <protection locked="0"/>
    </xf>
    <xf numFmtId="0" fontId="13" fillId="0" borderId="17" xfId="0" applyFont="1" applyBorder="1" applyAlignment="1" applyProtection="1">
      <alignment vertical="center" shrinkToFit="1"/>
      <protection locked="0"/>
    </xf>
    <xf numFmtId="0" fontId="5" fillId="0" borderId="16" xfId="3" applyBorder="1" applyAlignment="1" applyProtection="1">
      <alignment vertical="center" shrinkToFit="1"/>
      <protection locked="0"/>
    </xf>
    <xf numFmtId="6" fontId="13" fillId="0" borderId="59" xfId="0" applyNumberFormat="1" applyFont="1" applyBorder="1" applyAlignment="1" applyProtection="1">
      <alignment horizontal="center" vertical="center" shrinkToFit="1"/>
      <protection locked="0"/>
    </xf>
    <xf numFmtId="6" fontId="13" fillId="0" borderId="60" xfId="0" applyNumberFormat="1" applyFont="1" applyBorder="1" applyAlignment="1" applyProtection="1">
      <alignment horizontal="center" vertical="center" shrinkToFit="1"/>
      <protection locked="0"/>
    </xf>
    <xf numFmtId="6" fontId="13" fillId="0" borderId="70" xfId="0" applyNumberFormat="1" applyFont="1" applyBorder="1" applyAlignment="1" applyProtection="1">
      <alignment horizontal="center" vertical="center" shrinkToFit="1"/>
      <protection locked="0"/>
    </xf>
    <xf numFmtId="6" fontId="13" fillId="0" borderId="83" xfId="0" applyNumberFormat="1" applyFont="1" applyBorder="1" applyAlignment="1" applyProtection="1">
      <alignment horizontal="center" vertical="center" shrinkToFit="1"/>
      <protection locked="0"/>
    </xf>
    <xf numFmtId="0" fontId="13" fillId="0" borderId="32" xfId="0" applyFont="1" applyBorder="1" applyAlignment="1" applyProtection="1">
      <alignment horizontal="center" vertical="center" shrinkToFit="1"/>
      <protection locked="0"/>
    </xf>
    <xf numFmtId="0" fontId="13" fillId="0" borderId="31" xfId="0" applyFont="1" applyBorder="1" applyAlignment="1" applyProtection="1">
      <alignment horizontal="center" vertical="center" shrinkToFit="1"/>
      <protection locked="0"/>
    </xf>
    <xf numFmtId="0" fontId="13" fillId="0" borderId="14" xfId="0" applyFont="1" applyBorder="1" applyAlignment="1" applyProtection="1">
      <alignment horizontal="center" vertical="center" shrinkToFit="1"/>
      <protection locked="0"/>
    </xf>
    <xf numFmtId="0" fontId="13" fillId="0" borderId="13" xfId="0" applyFont="1" applyBorder="1" applyAlignment="1" applyProtection="1">
      <alignment horizontal="center" vertical="center" shrinkToFit="1"/>
      <protection locked="0"/>
    </xf>
    <xf numFmtId="0" fontId="13" fillId="0" borderId="70" xfId="0" applyFont="1" applyBorder="1" applyAlignment="1" applyProtection="1">
      <alignment horizontal="center" vertical="center" shrinkToFit="1"/>
      <protection locked="0"/>
    </xf>
    <xf numFmtId="0" fontId="13" fillId="0" borderId="83" xfId="0" applyFont="1" applyBorder="1" applyAlignment="1" applyProtection="1">
      <alignment horizontal="center" vertical="center" shrinkToFit="1"/>
      <protection locked="0"/>
    </xf>
    <xf numFmtId="6" fontId="13" fillId="0" borderId="1" xfId="0" applyNumberFormat="1" applyFont="1" applyBorder="1" applyAlignment="1" applyProtection="1">
      <alignment horizontal="center" vertical="center" shrinkToFit="1"/>
      <protection locked="0"/>
    </xf>
    <xf numFmtId="6" fontId="13" fillId="0" borderId="2" xfId="0" applyNumberFormat="1" applyFont="1" applyBorder="1" applyAlignment="1" applyProtection="1">
      <alignment horizontal="center" vertical="center" shrinkToFit="1"/>
      <protection locked="0"/>
    </xf>
    <xf numFmtId="6" fontId="13" fillId="0" borderId="32" xfId="0" applyNumberFormat="1" applyFont="1" applyBorder="1" applyAlignment="1" applyProtection="1">
      <alignment horizontal="center" vertical="center" shrinkToFit="1"/>
      <protection locked="0"/>
    </xf>
    <xf numFmtId="6" fontId="13" fillId="0" borderId="41" xfId="0" applyNumberFormat="1" applyFont="1" applyBorder="1" applyAlignment="1" applyProtection="1">
      <alignment horizontal="center" vertical="center" shrinkToFit="1"/>
      <protection locked="0"/>
    </xf>
    <xf numFmtId="6" fontId="13" fillId="0" borderId="14" xfId="0" applyNumberFormat="1" applyFont="1" applyBorder="1" applyAlignment="1" applyProtection="1">
      <alignment horizontal="center" vertical="center" shrinkToFit="1"/>
      <protection locked="0"/>
    </xf>
    <xf numFmtId="6" fontId="13" fillId="0" borderId="42" xfId="0" applyNumberFormat="1" applyFont="1" applyBorder="1" applyAlignment="1" applyProtection="1">
      <alignment horizontal="center" vertical="center" shrinkToFit="1"/>
      <protection locked="0"/>
    </xf>
    <xf numFmtId="6" fontId="13" fillId="0" borderId="91" xfId="0" applyNumberFormat="1" applyFont="1" applyBorder="1" applyAlignment="1" applyProtection="1">
      <alignment horizontal="center" vertical="center" shrinkToFit="1"/>
      <protection locked="0"/>
    </xf>
    <xf numFmtId="0" fontId="19" fillId="0" borderId="58" xfId="0" applyFont="1" applyBorder="1" applyAlignment="1" applyProtection="1">
      <alignment vertical="center" shrinkToFit="1"/>
      <protection locked="0"/>
    </xf>
    <xf numFmtId="0" fontId="19" fillId="0" borderId="58" xfId="0" applyFont="1" applyBorder="1" applyAlignment="1" applyProtection="1">
      <alignment vertical="center" wrapText="1" shrinkToFit="1"/>
      <protection locked="0"/>
    </xf>
    <xf numFmtId="0" fontId="19" fillId="3" borderId="58" xfId="0" applyFont="1" applyFill="1" applyBorder="1" applyAlignment="1">
      <alignment vertical="center" shrinkToFit="1"/>
    </xf>
    <xf numFmtId="0" fontId="13" fillId="0" borderId="59" xfId="0" applyFont="1" applyBorder="1" applyAlignment="1" applyProtection="1">
      <alignment horizontal="left" vertical="top" wrapText="1" shrinkToFit="1"/>
      <protection locked="0"/>
    </xf>
    <xf numFmtId="0" fontId="13" fillId="0" borderId="60" xfId="0" applyFont="1" applyBorder="1" applyAlignment="1" applyProtection="1">
      <alignment horizontal="left" vertical="top" wrapText="1" shrinkToFit="1"/>
      <protection locked="0"/>
    </xf>
    <xf numFmtId="6" fontId="13" fillId="0" borderId="90" xfId="0" applyNumberFormat="1" applyFont="1" applyBorder="1" applyAlignment="1" applyProtection="1">
      <alignment horizontal="center" vertical="center" shrinkToFit="1"/>
      <protection locked="0"/>
    </xf>
    <xf numFmtId="20" fontId="13" fillId="0" borderId="52" xfId="0" applyNumberFormat="1" applyFont="1" applyBorder="1" applyAlignment="1" applyProtection="1">
      <alignment horizontal="center" vertical="center" wrapText="1" shrinkToFit="1"/>
      <protection locked="0"/>
    </xf>
    <xf numFmtId="178" fontId="13" fillId="6" borderId="19" xfId="0" applyNumberFormat="1" applyFont="1" applyFill="1" applyBorder="1" applyAlignment="1" applyProtection="1">
      <alignment horizontal="right" vertical="center" shrinkToFit="1"/>
      <protection locked="0"/>
    </xf>
    <xf numFmtId="178" fontId="13" fillId="6" borderId="20" xfId="0" applyNumberFormat="1" applyFont="1" applyFill="1" applyBorder="1" applyAlignment="1" applyProtection="1">
      <alignment horizontal="right" vertical="center" shrinkToFit="1"/>
      <protection locked="0"/>
    </xf>
    <xf numFmtId="179" fontId="13" fillId="6" borderId="35" xfId="0" applyNumberFormat="1" applyFont="1" applyFill="1" applyBorder="1" applyAlignment="1" applyProtection="1">
      <alignment horizontal="left" vertical="center" shrinkToFit="1"/>
      <protection locked="0"/>
    </xf>
    <xf numFmtId="179" fontId="13" fillId="6" borderId="36" xfId="0" applyNumberFormat="1" applyFont="1" applyFill="1" applyBorder="1" applyAlignment="1" applyProtection="1">
      <alignment horizontal="left" vertical="center" shrinkToFit="1"/>
      <protection locked="0"/>
    </xf>
    <xf numFmtId="180" fontId="13" fillId="6" borderId="39" xfId="0" applyNumberFormat="1" applyFont="1" applyFill="1" applyBorder="1" applyAlignment="1" applyProtection="1">
      <alignment horizontal="left" vertical="center" shrinkToFit="1"/>
      <protection locked="0"/>
    </xf>
    <xf numFmtId="180" fontId="13" fillId="6" borderId="40" xfId="0" applyNumberFormat="1" applyFont="1" applyFill="1" applyBorder="1" applyAlignment="1" applyProtection="1">
      <alignment horizontal="left" vertical="center" shrinkToFit="1"/>
      <protection locked="0"/>
    </xf>
    <xf numFmtId="0" fontId="18" fillId="0" borderId="29" xfId="0" applyFont="1" applyBorder="1" applyAlignment="1" applyProtection="1">
      <alignment vertical="top" wrapText="1" shrinkToFit="1"/>
      <protection locked="0"/>
    </xf>
    <xf numFmtId="0" fontId="18" fillId="0" borderId="29" xfId="0" applyFont="1" applyBorder="1" applyAlignment="1" applyProtection="1">
      <alignment vertical="top" shrinkToFit="1"/>
      <protection locked="0"/>
    </xf>
    <xf numFmtId="0" fontId="18" fillId="0" borderId="86" xfId="0" applyFont="1" applyBorder="1" applyAlignment="1" applyProtection="1">
      <alignment vertical="top" shrinkToFit="1"/>
      <protection locked="0"/>
    </xf>
    <xf numFmtId="0" fontId="18" fillId="0" borderId="88" xfId="0" applyFont="1" applyBorder="1" applyAlignment="1" applyProtection="1">
      <alignment vertical="top" shrinkToFit="1"/>
      <protection locked="0"/>
    </xf>
    <xf numFmtId="0" fontId="18" fillId="0" borderId="89" xfId="0" applyFont="1" applyBorder="1" applyAlignment="1" applyProtection="1">
      <alignment vertical="top" shrinkToFit="1"/>
      <protection locked="0"/>
    </xf>
    <xf numFmtId="0" fontId="5" fillId="0" borderId="5" xfId="3" applyFill="1" applyBorder="1">
      <alignment vertical="center"/>
    </xf>
    <xf numFmtId="0" fontId="18" fillId="0" borderId="32" xfId="0" applyFont="1" applyBorder="1" applyAlignment="1" applyProtection="1">
      <alignment vertical="center" wrapText="1" shrinkToFit="1"/>
      <protection locked="0"/>
    </xf>
    <xf numFmtId="0" fontId="18" fillId="0" borderId="4" xfId="0" applyFont="1" applyBorder="1" applyAlignment="1" applyProtection="1">
      <alignment vertical="center" shrinkToFit="1"/>
      <protection locked="0"/>
    </xf>
    <xf numFmtId="0" fontId="18" fillId="0" borderId="41" xfId="0" applyFont="1" applyBorder="1" applyAlignment="1" applyProtection="1">
      <alignment vertical="center" shrinkToFit="1"/>
      <protection locked="0"/>
    </xf>
    <xf numFmtId="0" fontId="18" fillId="0" borderId="14" xfId="0" applyFont="1" applyBorder="1" applyAlignment="1" applyProtection="1">
      <alignment vertical="center" shrinkToFit="1"/>
      <protection locked="0"/>
    </xf>
    <xf numFmtId="0" fontId="18" fillId="0" borderId="0" xfId="0" applyFont="1" applyAlignment="1" applyProtection="1">
      <alignment vertical="center" shrinkToFit="1"/>
      <protection locked="0"/>
    </xf>
    <xf numFmtId="0" fontId="18" fillId="0" borderId="42" xfId="0" applyFont="1" applyBorder="1" applyAlignment="1" applyProtection="1">
      <alignment vertical="center" shrinkToFit="1"/>
      <protection locked="0"/>
    </xf>
    <xf numFmtId="0" fontId="18" fillId="0" borderId="23" xfId="0" applyFont="1" applyBorder="1" applyAlignment="1" applyProtection="1">
      <alignment vertical="center" shrinkToFit="1"/>
      <protection locked="0"/>
    </xf>
    <xf numFmtId="0" fontId="18" fillId="0" borderId="24" xfId="0" applyFont="1" applyBorder="1" applyAlignment="1" applyProtection="1">
      <alignment vertical="center" shrinkToFit="1"/>
      <protection locked="0"/>
    </xf>
    <xf numFmtId="0" fontId="18" fillId="0" borderId="43" xfId="0" applyFont="1" applyBorder="1" applyAlignment="1" applyProtection="1">
      <alignment vertical="center" shrinkToFit="1"/>
      <protection locked="0"/>
    </xf>
    <xf numFmtId="0" fontId="13" fillId="0" borderId="49" xfId="0" applyFont="1" applyBorder="1" applyAlignment="1" applyProtection="1">
      <alignment vertical="center" wrapText="1" shrinkToFit="1"/>
      <protection locked="0"/>
    </xf>
    <xf numFmtId="0" fontId="13" fillId="0" borderId="50" xfId="0" applyFont="1" applyBorder="1" applyAlignment="1" applyProtection="1">
      <alignment vertical="center" shrinkToFit="1"/>
      <protection locked="0"/>
    </xf>
    <xf numFmtId="0" fontId="13" fillId="0" borderId="77" xfId="0" applyFont="1" applyBorder="1" applyAlignment="1" applyProtection="1">
      <alignment vertical="center" shrinkToFit="1"/>
      <protection locked="0"/>
    </xf>
    <xf numFmtId="0" fontId="13" fillId="0" borderId="42" xfId="0" applyFont="1" applyBorder="1" applyAlignment="1" applyProtection="1">
      <alignment vertical="center" shrinkToFit="1"/>
      <protection locked="0"/>
    </xf>
    <xf numFmtId="0" fontId="12" fillId="0" borderId="58" xfId="0" applyFont="1" applyBorder="1" applyAlignment="1" applyProtection="1">
      <alignment vertical="center" wrapText="1" shrinkToFit="1"/>
      <protection locked="0"/>
    </xf>
    <xf numFmtId="0" fontId="12" fillId="0" borderId="49" xfId="0" applyFont="1" applyBorder="1" applyAlignment="1" applyProtection="1">
      <alignment vertical="center" wrapText="1" shrinkToFit="1"/>
      <protection locked="0"/>
    </xf>
    <xf numFmtId="0" fontId="11" fillId="0" borderId="49" xfId="0" applyFont="1" applyBorder="1" applyAlignment="1" applyProtection="1">
      <alignment vertical="top" wrapText="1" shrinkToFit="1"/>
      <protection locked="0"/>
    </xf>
    <xf numFmtId="0" fontId="11" fillId="0" borderId="50" xfId="0" applyFont="1" applyBorder="1" applyAlignment="1" applyProtection="1">
      <alignment vertical="top" shrinkToFit="1"/>
      <protection locked="0"/>
    </xf>
    <xf numFmtId="0" fontId="11" fillId="0" borderId="77" xfId="0" applyFont="1" applyBorder="1" applyAlignment="1" applyProtection="1">
      <alignment vertical="top" shrinkToFit="1"/>
      <protection locked="0"/>
    </xf>
    <xf numFmtId="0" fontId="11" fillId="0" borderId="14" xfId="0" applyFont="1" applyBorder="1" applyAlignment="1" applyProtection="1">
      <alignment vertical="top" shrinkToFit="1"/>
      <protection locked="0"/>
    </xf>
    <xf numFmtId="0" fontId="11" fillId="0" borderId="0" xfId="0" applyFont="1" applyAlignment="1" applyProtection="1">
      <alignment vertical="top" shrinkToFit="1"/>
      <protection locked="0"/>
    </xf>
    <xf numFmtId="0" fontId="11" fillId="0" borderId="42" xfId="0" applyFont="1" applyBorder="1" applyAlignment="1" applyProtection="1">
      <alignment vertical="top" shrinkToFit="1"/>
      <protection locked="0"/>
    </xf>
    <xf numFmtId="6" fontId="19" fillId="4" borderId="44" xfId="0" applyNumberFormat="1" applyFont="1" applyFill="1" applyBorder="1" applyAlignment="1">
      <alignment vertical="center" wrapText="1" shrinkToFit="1"/>
    </xf>
    <xf numFmtId="6" fontId="19" fillId="4" borderId="45" xfId="0" applyNumberFormat="1" applyFont="1" applyFill="1" applyBorder="1" applyAlignment="1">
      <alignment vertical="center" wrapText="1" shrinkToFit="1"/>
    </xf>
    <xf numFmtId="6" fontId="19" fillId="4" borderId="79" xfId="0" applyNumberFormat="1" applyFont="1" applyFill="1" applyBorder="1" applyAlignment="1">
      <alignment vertical="center" wrapText="1" shrinkToFit="1"/>
    </xf>
    <xf numFmtId="6" fontId="13" fillId="0" borderId="14" xfId="0" applyNumberFormat="1" applyFont="1" applyBorder="1" applyAlignment="1" applyProtection="1">
      <alignment vertical="top" wrapText="1" shrinkToFit="1"/>
      <protection locked="0"/>
    </xf>
    <xf numFmtId="6" fontId="13" fillId="0" borderId="0" xfId="0" applyNumberFormat="1" applyFont="1" applyAlignment="1" applyProtection="1">
      <alignment vertical="top" wrapText="1" shrinkToFit="1"/>
      <protection locked="0"/>
    </xf>
    <xf numFmtId="6" fontId="13" fillId="0" borderId="78" xfId="0" applyNumberFormat="1" applyFont="1" applyBorder="1" applyAlignment="1" applyProtection="1">
      <alignment vertical="top" wrapText="1" shrinkToFit="1"/>
      <protection locked="0"/>
    </xf>
    <xf numFmtId="6" fontId="13" fillId="0" borderId="23" xfId="0" applyNumberFormat="1" applyFont="1" applyBorder="1" applyAlignment="1" applyProtection="1">
      <alignment vertical="top" wrapText="1" shrinkToFit="1"/>
      <protection locked="0"/>
    </xf>
    <xf numFmtId="6" fontId="13" fillId="0" borderId="24" xfId="0" applyNumberFormat="1" applyFont="1" applyBorder="1" applyAlignment="1" applyProtection="1">
      <alignment vertical="top" wrapText="1" shrinkToFit="1"/>
      <protection locked="0"/>
    </xf>
    <xf numFmtId="6" fontId="13" fillId="0" borderId="80" xfId="0" applyNumberFormat="1" applyFont="1" applyBorder="1" applyAlignment="1" applyProtection="1">
      <alignment vertical="top" wrapText="1" shrinkToFit="1"/>
      <protection locked="0"/>
    </xf>
    <xf numFmtId="6" fontId="13" fillId="0" borderId="42" xfId="0" applyNumberFormat="1" applyFont="1" applyBorder="1" applyAlignment="1" applyProtection="1">
      <alignment vertical="top" wrapText="1" shrinkToFit="1"/>
      <protection locked="0"/>
    </xf>
    <xf numFmtId="6" fontId="13" fillId="0" borderId="43" xfId="0" applyNumberFormat="1" applyFont="1" applyBorder="1" applyAlignment="1" applyProtection="1">
      <alignment vertical="top" wrapText="1" shrinkToFit="1"/>
      <protection locked="0"/>
    </xf>
    <xf numFmtId="0" fontId="11" fillId="0" borderId="76" xfId="0" applyFont="1" applyBorder="1" applyAlignment="1" applyProtection="1">
      <alignment vertical="top" shrinkToFit="1"/>
      <protection locked="0"/>
    </xf>
    <xf numFmtId="0" fontId="11" fillId="0" borderId="78" xfId="0" applyFont="1" applyBorder="1" applyAlignment="1" applyProtection="1">
      <alignment vertical="top" shrinkToFit="1"/>
      <protection locked="0"/>
    </xf>
    <xf numFmtId="0" fontId="19" fillId="0" borderId="29" xfId="0" applyFont="1" applyBorder="1" applyAlignment="1" applyProtection="1">
      <alignment vertical="center" wrapText="1" shrinkToFit="1"/>
      <protection locked="0"/>
    </xf>
    <xf numFmtId="0" fontId="19" fillId="0" borderId="29" xfId="0" applyFont="1" applyBorder="1" applyAlignment="1" applyProtection="1">
      <alignment vertical="center" shrinkToFit="1"/>
      <protection locked="0"/>
    </xf>
    <xf numFmtId="0" fontId="19" fillId="0" borderId="86" xfId="0" applyFont="1" applyBorder="1" applyAlignment="1" applyProtection="1">
      <alignment vertical="center" shrinkToFit="1"/>
      <protection locked="0"/>
    </xf>
    <xf numFmtId="0" fontId="19" fillId="0" borderId="88" xfId="0" applyFont="1" applyBorder="1" applyAlignment="1" applyProtection="1">
      <alignment vertical="center" shrinkToFit="1"/>
      <protection locked="0"/>
    </xf>
    <xf numFmtId="0" fontId="19" fillId="0" borderId="89" xfId="0" applyFont="1" applyBorder="1" applyAlignment="1" applyProtection="1">
      <alignment vertical="center" shrinkToFit="1"/>
      <protection locked="0"/>
    </xf>
    <xf numFmtId="0" fontId="21" fillId="0" borderId="58" xfId="0" applyFont="1" applyBorder="1" applyAlignment="1" applyProtection="1">
      <alignment vertical="center" wrapText="1" shrinkToFit="1"/>
      <protection locked="0"/>
    </xf>
    <xf numFmtId="6" fontId="19" fillId="0" borderId="14" xfId="0" applyNumberFormat="1" applyFont="1" applyBorder="1" applyAlignment="1" applyProtection="1">
      <alignment vertical="center" wrapText="1" shrinkToFit="1"/>
      <protection locked="0"/>
    </xf>
    <xf numFmtId="6" fontId="19" fillId="0" borderId="0" xfId="0" applyNumberFormat="1" applyFont="1" applyAlignment="1" applyProtection="1">
      <alignment vertical="center" wrapText="1" shrinkToFit="1"/>
      <protection locked="0"/>
    </xf>
    <xf numFmtId="6" fontId="19" fillId="0" borderId="78" xfId="0" applyNumberFormat="1" applyFont="1" applyBorder="1" applyAlignment="1" applyProtection="1">
      <alignment vertical="center" wrapText="1" shrinkToFit="1"/>
      <protection locked="0"/>
    </xf>
    <xf numFmtId="6" fontId="19" fillId="0" borderId="23" xfId="0" applyNumberFormat="1" applyFont="1" applyBorder="1" applyAlignment="1" applyProtection="1">
      <alignment vertical="center" wrapText="1" shrinkToFit="1"/>
      <protection locked="0"/>
    </xf>
    <xf numFmtId="6" fontId="19" fillId="0" borderId="24" xfId="0" applyNumberFormat="1" applyFont="1" applyBorder="1" applyAlignment="1" applyProtection="1">
      <alignment vertical="center" wrapText="1" shrinkToFit="1"/>
      <protection locked="0"/>
    </xf>
    <xf numFmtId="6" fontId="19" fillId="0" borderId="80" xfId="0" applyNumberFormat="1" applyFont="1" applyBorder="1" applyAlignment="1" applyProtection="1">
      <alignment vertical="center" wrapText="1" shrinkToFit="1"/>
      <protection locked="0"/>
    </xf>
    <xf numFmtId="0" fontId="11" fillId="0" borderId="92" xfId="0" applyFont="1" applyBorder="1" applyAlignment="1" applyProtection="1">
      <alignment horizontal="center" vertical="center" shrinkToFit="1"/>
      <protection locked="0"/>
    </xf>
    <xf numFmtId="0" fontId="11" fillId="0" borderId="93" xfId="0" applyFont="1" applyBorder="1" applyAlignment="1" applyProtection="1">
      <alignment horizontal="center" vertical="center" shrinkToFit="1"/>
      <protection locked="0"/>
    </xf>
    <xf numFmtId="0" fontId="11" fillId="0" borderId="94" xfId="0" applyFont="1" applyBorder="1" applyAlignment="1" applyProtection="1">
      <alignment horizontal="center" vertical="center" shrinkToFit="1"/>
      <protection locked="0"/>
    </xf>
    <xf numFmtId="0" fontId="11" fillId="0" borderId="12" xfId="0" applyFont="1" applyBorder="1" applyAlignment="1" applyProtection="1">
      <alignment horizontal="center" vertical="center" shrinkToFit="1"/>
      <protection locked="0"/>
    </xf>
    <xf numFmtId="0" fontId="11" fillId="0" borderId="0" xfId="0" applyFont="1" applyAlignment="1" applyProtection="1">
      <alignment horizontal="center" vertical="center" shrinkToFit="1"/>
      <protection locked="0"/>
    </xf>
    <xf numFmtId="0" fontId="11" fillId="0" borderId="42" xfId="0" applyFont="1" applyBorder="1" applyAlignment="1" applyProtection="1">
      <alignment horizontal="center" vertical="center" shrinkToFit="1"/>
      <protection locked="0"/>
    </xf>
    <xf numFmtId="0" fontId="13" fillId="0" borderId="58" xfId="0" applyFont="1" applyBorder="1" applyAlignment="1" applyProtection="1">
      <alignment vertical="center" wrapText="1" shrinkToFit="1"/>
      <protection locked="0"/>
    </xf>
    <xf numFmtId="0" fontId="13" fillId="0" borderId="32" xfId="0" applyFont="1" applyBorder="1" applyAlignment="1" applyProtection="1">
      <alignment vertical="center" wrapText="1" shrinkToFit="1"/>
      <protection locked="0"/>
    </xf>
    <xf numFmtId="0" fontId="20" fillId="0" borderId="14" xfId="0" applyFont="1" applyBorder="1" applyAlignment="1" applyProtection="1">
      <alignment horizontal="center" vertical="center" shrinkToFit="1"/>
      <protection locked="0"/>
    </xf>
    <xf numFmtId="0" fontId="20" fillId="0" borderId="0" xfId="0" applyFont="1" applyAlignment="1" applyProtection="1">
      <alignment horizontal="center" vertical="center" shrinkToFit="1"/>
      <protection locked="0"/>
    </xf>
    <xf numFmtId="0" fontId="20" fillId="0" borderId="13" xfId="0" applyFont="1" applyBorder="1" applyAlignment="1" applyProtection="1">
      <alignment horizontal="center" vertical="center" shrinkToFit="1"/>
      <protection locked="0"/>
    </xf>
    <xf numFmtId="0" fontId="20" fillId="0" borderId="23" xfId="0" applyFont="1" applyBorder="1" applyAlignment="1" applyProtection="1">
      <alignment horizontal="center" vertical="center" shrinkToFit="1"/>
      <protection locked="0"/>
    </xf>
    <xf numFmtId="0" fontId="20" fillId="0" borderId="24" xfId="0" applyFont="1" applyBorder="1" applyAlignment="1" applyProtection="1">
      <alignment horizontal="center" vertical="center" shrinkToFit="1"/>
      <protection locked="0"/>
    </xf>
    <xf numFmtId="0" fontId="20" fillId="0" borderId="22" xfId="0" applyFont="1" applyBorder="1" applyAlignment="1" applyProtection="1">
      <alignment horizontal="center" vertical="center" shrinkToFit="1"/>
      <protection locked="0"/>
    </xf>
    <xf numFmtId="178" fontId="13" fillId="0" borderId="19" xfId="0" applyNumberFormat="1" applyFont="1" applyBorder="1" applyAlignment="1" applyProtection="1">
      <alignment horizontal="right" vertical="center" wrapText="1" shrinkToFit="1"/>
      <protection locked="0"/>
    </xf>
    <xf numFmtId="0" fontId="13" fillId="0" borderId="47" xfId="0" applyFont="1" applyBorder="1" applyAlignment="1" applyProtection="1">
      <alignment horizontal="center" vertical="center" wrapText="1" shrinkToFit="1"/>
      <protection locked="0"/>
    </xf>
    <xf numFmtId="0" fontId="19" fillId="0" borderId="49" xfId="0" applyFont="1" applyBorder="1" applyAlignment="1" applyProtection="1">
      <alignment vertical="top" wrapText="1" shrinkToFit="1"/>
      <protection locked="0"/>
    </xf>
    <xf numFmtId="0" fontId="19" fillId="0" borderId="50" xfId="0" applyFont="1" applyBorder="1" applyAlignment="1" applyProtection="1">
      <alignment vertical="top" wrapText="1" shrinkToFit="1"/>
      <protection locked="0"/>
    </xf>
    <xf numFmtId="0" fontId="19" fillId="0" borderId="14" xfId="0" applyFont="1" applyBorder="1" applyAlignment="1" applyProtection="1">
      <alignment vertical="top" wrapText="1" shrinkToFit="1"/>
      <protection locked="0"/>
    </xf>
    <xf numFmtId="0" fontId="19" fillId="0" borderId="0" xfId="0" applyFont="1" applyAlignment="1" applyProtection="1">
      <alignment vertical="top" wrapText="1" shrinkToFit="1"/>
      <protection locked="0"/>
    </xf>
    <xf numFmtId="0" fontId="19" fillId="0" borderId="23" xfId="0" applyFont="1" applyBorder="1" applyAlignment="1" applyProtection="1">
      <alignment vertical="top" wrapText="1" shrinkToFit="1"/>
      <protection locked="0"/>
    </xf>
    <xf numFmtId="0" fontId="19" fillId="0" borderId="24" xfId="0" applyFont="1" applyBorder="1" applyAlignment="1" applyProtection="1">
      <alignment vertical="top" wrapText="1" shrinkToFit="1"/>
      <protection locked="0"/>
    </xf>
    <xf numFmtId="183" fontId="12" fillId="0" borderId="8" xfId="0" applyNumberFormat="1" applyFont="1" applyBorder="1" applyAlignment="1" applyProtection="1">
      <alignment horizontal="center" vertical="center" shrinkToFit="1"/>
      <protection locked="0"/>
    </xf>
    <xf numFmtId="183" fontId="12" fillId="0" borderId="9" xfId="0" applyNumberFormat="1" applyFont="1" applyBorder="1" applyAlignment="1" applyProtection="1">
      <alignment horizontal="center" vertical="center" shrinkToFit="1"/>
      <protection locked="0"/>
    </xf>
    <xf numFmtId="183" fontId="12" fillId="3" borderId="8" xfId="0" applyNumberFormat="1" applyFont="1" applyFill="1" applyBorder="1" applyAlignment="1">
      <alignment horizontal="center" vertical="center" shrinkToFit="1"/>
    </xf>
    <xf numFmtId="183" fontId="12" fillId="3" borderId="11" xfId="0" applyNumberFormat="1" applyFont="1" applyFill="1" applyBorder="1" applyAlignment="1">
      <alignment horizontal="center" vertical="center" shrinkToFit="1"/>
    </xf>
    <xf numFmtId="6" fontId="22" fillId="0" borderId="59" xfId="0" applyNumberFormat="1" applyFont="1" applyBorder="1" applyAlignment="1" applyProtection="1">
      <alignment horizontal="center" vertical="center" wrapText="1" shrinkToFit="1"/>
      <protection locked="0"/>
    </xf>
    <xf numFmtId="6" fontId="22" fillId="0" borderId="60" xfId="0" applyNumberFormat="1" applyFont="1" applyBorder="1" applyAlignment="1" applyProtection="1">
      <alignment horizontal="center" vertical="center" wrapText="1" shrinkToFit="1"/>
      <protection locked="0"/>
    </xf>
    <xf numFmtId="0" fontId="19" fillId="0" borderId="49" xfId="0" applyFont="1" applyBorder="1" applyAlignment="1" applyProtection="1">
      <alignment vertical="center" wrapText="1" shrinkToFit="1"/>
      <protection locked="0"/>
    </xf>
    <xf numFmtId="0" fontId="19" fillId="0" borderId="50" xfId="0" applyFont="1" applyBorder="1" applyAlignment="1" applyProtection="1">
      <alignment vertical="center" shrinkToFit="1"/>
      <protection locked="0"/>
    </xf>
    <xf numFmtId="0" fontId="19" fillId="0" borderId="76" xfId="0" applyFont="1" applyBorder="1" applyAlignment="1" applyProtection="1">
      <alignment vertical="center" shrinkToFit="1"/>
      <protection locked="0"/>
    </xf>
    <xf numFmtId="0" fontId="19" fillId="0" borderId="14" xfId="0" applyFont="1" applyBorder="1" applyAlignment="1" applyProtection="1">
      <alignment vertical="center" shrinkToFit="1"/>
      <protection locked="0"/>
    </xf>
    <xf numFmtId="0" fontId="19" fillId="0" borderId="0" xfId="0" applyFont="1" applyAlignment="1" applyProtection="1">
      <alignment vertical="center" shrinkToFit="1"/>
      <protection locked="0"/>
    </xf>
    <xf numFmtId="0" fontId="19" fillId="0" borderId="78" xfId="0" applyFont="1" applyBorder="1" applyAlignment="1" applyProtection="1">
      <alignment vertical="center" shrinkToFit="1"/>
      <protection locked="0"/>
    </xf>
    <xf numFmtId="179" fontId="13" fillId="0" borderId="35" xfId="0" applyNumberFormat="1" applyFont="1" applyBorder="1" applyAlignment="1" applyProtection="1">
      <alignment horizontal="left" vertical="center" wrapText="1" shrinkToFit="1"/>
      <protection locked="0"/>
    </xf>
    <xf numFmtId="182" fontId="12" fillId="0" borderId="8" xfId="0" applyNumberFormat="1" applyFont="1" applyBorder="1" applyAlignment="1" applyProtection="1">
      <alignment horizontal="center" vertical="center" shrinkToFit="1"/>
      <protection locked="0"/>
    </xf>
    <xf numFmtId="182" fontId="12" fillId="0" borderId="9" xfId="0" applyNumberFormat="1" applyFont="1" applyBorder="1" applyAlignment="1" applyProtection="1">
      <alignment horizontal="center" vertical="center" shrinkToFit="1"/>
      <protection locked="0"/>
    </xf>
    <xf numFmtId="182" fontId="12" fillId="3" borderId="8" xfId="0" applyNumberFormat="1" applyFont="1" applyFill="1" applyBorder="1" applyAlignment="1">
      <alignment horizontal="center" vertical="center" shrinkToFit="1"/>
    </xf>
    <xf numFmtId="182" fontId="12" fillId="3" borderId="11" xfId="0" applyNumberFormat="1" applyFont="1" applyFill="1" applyBorder="1" applyAlignment="1">
      <alignment horizontal="center" vertical="center" shrinkToFit="1"/>
    </xf>
    <xf numFmtId="0" fontId="16" fillId="0" borderId="32" xfId="0" applyFont="1" applyBorder="1" applyAlignment="1" applyProtection="1">
      <alignment horizontal="left" vertical="center" wrapText="1" shrinkToFit="1"/>
      <protection locked="0"/>
    </xf>
    <xf numFmtId="0" fontId="16" fillId="0" borderId="4" xfId="0" applyFont="1" applyBorder="1" applyAlignment="1" applyProtection="1">
      <alignment horizontal="left" vertical="center" wrapText="1" shrinkToFit="1"/>
      <protection locked="0"/>
    </xf>
    <xf numFmtId="0" fontId="16" fillId="0" borderId="14" xfId="0" applyFont="1" applyBorder="1" applyAlignment="1" applyProtection="1">
      <alignment horizontal="left" vertical="center" wrapText="1" shrinkToFit="1"/>
      <protection locked="0"/>
    </xf>
    <xf numFmtId="0" fontId="16" fillId="0" borderId="0" xfId="0" applyFont="1" applyAlignment="1" applyProtection="1">
      <alignment horizontal="left" vertical="center" wrapText="1" shrinkToFit="1"/>
      <protection locked="0"/>
    </xf>
    <xf numFmtId="0" fontId="14" fillId="0" borderId="14" xfId="0" applyFont="1" applyBorder="1" applyAlignment="1" applyProtection="1">
      <alignment vertical="center" wrapText="1" shrinkToFit="1"/>
      <protection locked="0"/>
    </xf>
    <xf numFmtId="0" fontId="19" fillId="0" borderId="50" xfId="0" applyFont="1" applyBorder="1" applyAlignment="1" applyProtection="1">
      <alignment vertical="top" shrinkToFit="1"/>
      <protection locked="0"/>
    </xf>
    <xf numFmtId="0" fontId="19" fillId="0" borderId="77" xfId="0" applyFont="1" applyBorder="1" applyAlignment="1" applyProtection="1">
      <alignment vertical="top" shrinkToFit="1"/>
      <protection locked="0"/>
    </xf>
    <xf numFmtId="0" fontId="19" fillId="0" borderId="14" xfId="0" applyFont="1" applyBorder="1" applyAlignment="1" applyProtection="1">
      <alignment vertical="top" shrinkToFit="1"/>
      <protection locked="0"/>
    </xf>
    <xf numFmtId="0" fontId="19" fillId="0" borderId="0" xfId="0" applyFont="1" applyAlignment="1" applyProtection="1">
      <alignment vertical="top" shrinkToFit="1"/>
      <protection locked="0"/>
    </xf>
    <xf numFmtId="0" fontId="19" fillId="0" borderId="42" xfId="0" applyFont="1" applyBorder="1" applyAlignment="1" applyProtection="1">
      <alignment vertical="top" shrinkToFit="1"/>
      <protection locked="0"/>
    </xf>
    <xf numFmtId="0" fontId="13" fillId="0" borderId="59" xfId="0" applyFont="1" applyBorder="1" applyAlignment="1" applyProtection="1">
      <alignment vertical="top" wrapText="1" shrinkToFit="1"/>
      <protection locked="0"/>
    </xf>
    <xf numFmtId="0" fontId="13" fillId="0" borderId="60" xfId="0" applyFont="1" applyBorder="1" applyAlignment="1" applyProtection="1">
      <alignment vertical="top" wrapText="1" shrinkToFit="1"/>
      <protection locked="0"/>
    </xf>
    <xf numFmtId="0" fontId="13" fillId="0" borderId="29" xfId="0" applyFont="1" applyBorder="1" applyAlignment="1" applyProtection="1">
      <alignment vertical="center" wrapText="1" shrinkToFit="1"/>
      <protection locked="0"/>
    </xf>
    <xf numFmtId="0" fontId="13" fillId="0" borderId="29" xfId="0" applyFont="1" applyBorder="1" applyAlignment="1" applyProtection="1">
      <alignment vertical="center" shrinkToFit="1"/>
      <protection locked="0"/>
    </xf>
    <xf numFmtId="0" fontId="13" fillId="0" borderId="86" xfId="0" applyFont="1" applyBorder="1" applyAlignment="1" applyProtection="1">
      <alignment vertical="center" shrinkToFit="1"/>
      <protection locked="0"/>
    </xf>
    <xf numFmtId="0" fontId="13" fillId="0" borderId="88" xfId="0" applyFont="1" applyBorder="1" applyAlignment="1" applyProtection="1">
      <alignment vertical="center" shrinkToFit="1"/>
      <protection locked="0"/>
    </xf>
    <xf numFmtId="0" fontId="13" fillId="0" borderId="89" xfId="0" applyFont="1" applyBorder="1" applyAlignment="1" applyProtection="1">
      <alignment vertical="center" shrinkToFit="1"/>
      <protection locked="0"/>
    </xf>
    <xf numFmtId="6" fontId="11" fillId="4" borderId="44" xfId="0" applyNumberFormat="1" applyFont="1" applyFill="1" applyBorder="1" applyAlignment="1">
      <alignment vertical="center" shrinkToFit="1"/>
    </xf>
    <xf numFmtId="6" fontId="11"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6" fontId="11" fillId="0" borderId="49" xfId="0" applyNumberFormat="1" applyFont="1" applyBorder="1" applyAlignment="1" applyProtection="1">
      <alignment vertical="center" wrapText="1" shrinkToFit="1"/>
      <protection locked="0"/>
    </xf>
    <xf numFmtId="6" fontId="11"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6" fontId="11" fillId="0" borderId="14" xfId="0" applyNumberFormat="1" applyFont="1" applyBorder="1" applyAlignment="1" applyProtection="1">
      <alignment vertical="center" wrapText="1" shrinkToFit="1"/>
      <protection locked="0"/>
    </xf>
    <xf numFmtId="6" fontId="11"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6" fontId="11" fillId="0" borderId="23" xfId="0" applyNumberFormat="1" applyFont="1" applyBorder="1" applyAlignment="1" applyProtection="1">
      <alignment vertical="center" wrapText="1" shrinkToFit="1"/>
      <protection locked="0"/>
    </xf>
    <xf numFmtId="6" fontId="11"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1" fillId="4" borderId="73" xfId="0" applyFont="1" applyFill="1" applyBorder="1">
      <alignment vertical="center"/>
    </xf>
    <xf numFmtId="0" fontId="11"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1" fillId="0" borderId="23" xfId="0" applyFont="1" applyBorder="1" applyAlignment="1" applyProtection="1">
      <alignment vertical="center" shrinkToFit="1"/>
      <protection locked="0"/>
    </xf>
    <xf numFmtId="0" fontId="11"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6" fontId="13" fillId="0" borderId="44" xfId="0" applyNumberFormat="1" applyFont="1" applyBorder="1" applyAlignment="1" applyProtection="1">
      <alignment vertical="center" shrinkToFit="1"/>
      <protection locked="0"/>
    </xf>
    <xf numFmtId="6" fontId="13" fillId="0" borderId="36" xfId="0" applyNumberFormat="1" applyFont="1" applyBorder="1" applyAlignment="1" applyProtection="1">
      <alignment vertical="center" shrinkToFit="1"/>
      <protection locked="0"/>
    </xf>
    <xf numFmtId="6" fontId="19" fillId="0" borderId="59" xfId="0" applyNumberFormat="1" applyFont="1" applyBorder="1" applyAlignment="1" applyProtection="1">
      <alignment vertical="center" wrapText="1"/>
      <protection locked="0"/>
    </xf>
    <xf numFmtId="6" fontId="19" fillId="0" borderId="60" xfId="0" applyNumberFormat="1" applyFont="1" applyBorder="1" applyAlignment="1" applyProtection="1">
      <alignment vertical="center" wrapText="1"/>
      <protection locked="0"/>
    </xf>
    <xf numFmtId="0" fontId="13" fillId="0" borderId="59" xfId="0" applyFont="1" applyBorder="1" applyAlignment="1" applyProtection="1">
      <alignment vertical="center" shrinkToFit="1"/>
      <protection locked="0"/>
    </xf>
    <xf numFmtId="0" fontId="13" fillId="0" borderId="60" xfId="0" applyFont="1" applyBorder="1" applyAlignment="1" applyProtection="1">
      <alignment vertical="center" shrinkToFit="1"/>
      <protection locked="0"/>
    </xf>
    <xf numFmtId="6" fontId="13" fillId="0" borderId="91" xfId="0" applyNumberFormat="1" applyFont="1" applyBorder="1" applyAlignment="1" applyProtection="1">
      <alignment vertical="center" shrinkToFit="1"/>
      <protection locked="0"/>
    </xf>
    <xf numFmtId="6" fontId="13" fillId="0" borderId="44" xfId="0" applyNumberFormat="1" applyFont="1" applyBorder="1" applyAlignment="1" applyProtection="1">
      <alignment vertical="center" wrapText="1"/>
      <protection locked="0"/>
    </xf>
    <xf numFmtId="6" fontId="13" fillId="0" borderId="46" xfId="0" applyNumberFormat="1" applyFont="1" applyBorder="1" applyAlignment="1" applyProtection="1">
      <alignment vertical="center" wrapText="1"/>
      <protection locked="0"/>
    </xf>
    <xf numFmtId="0" fontId="13" fillId="0" borderId="44" xfId="0" applyFont="1" applyBorder="1" applyAlignment="1" applyProtection="1">
      <alignment vertical="center" shrinkToFit="1"/>
      <protection locked="0"/>
    </xf>
    <xf numFmtId="0" fontId="13" fillId="0" borderId="46" xfId="0" applyFont="1" applyBorder="1" applyAlignment="1" applyProtection="1">
      <alignment vertical="center" shrinkToFit="1"/>
      <protection locked="0"/>
    </xf>
    <xf numFmtId="49" fontId="13" fillId="0" borderId="1" xfId="0" applyNumberFormat="1" applyFont="1" applyBorder="1" applyAlignment="1" applyProtection="1">
      <alignment vertical="center" shrinkToFit="1"/>
      <protection locked="0"/>
    </xf>
    <xf numFmtId="49" fontId="13" fillId="0" borderId="33" xfId="0" applyNumberFormat="1" applyFont="1" applyBorder="1" applyAlignment="1" applyProtection="1">
      <alignment vertical="center" shrinkToFit="1"/>
      <protection locked="0"/>
    </xf>
    <xf numFmtId="0" fontId="11" fillId="0" borderId="23" xfId="0" applyFont="1" applyBorder="1" applyAlignment="1" applyProtection="1">
      <alignment vertical="top" shrinkToFit="1"/>
      <protection locked="0"/>
    </xf>
    <xf numFmtId="0" fontId="11" fillId="0" borderId="24" xfId="0" applyFont="1" applyBorder="1" applyAlignment="1" applyProtection="1">
      <alignment vertical="top" shrinkToFit="1"/>
      <protection locked="0"/>
    </xf>
    <xf numFmtId="0" fontId="11" fillId="0" borderId="80" xfId="0" applyFont="1" applyBorder="1" applyAlignment="1" applyProtection="1">
      <alignment vertical="top" shrinkToFit="1"/>
      <protection locked="0"/>
    </xf>
    <xf numFmtId="0" fontId="11" fillId="0" borderId="43" xfId="0" applyFont="1" applyBorder="1" applyAlignment="1" applyProtection="1">
      <alignment vertical="top" shrinkToFit="1"/>
      <protection locked="0"/>
    </xf>
    <xf numFmtId="0" fontId="11" fillId="4" borderId="91" xfId="0" applyFont="1" applyFill="1" applyBorder="1" applyAlignment="1">
      <alignment vertical="center" shrinkToFit="1"/>
    </xf>
    <xf numFmtId="0" fontId="13" fillId="0" borderId="4" xfId="0" applyFont="1" applyBorder="1" applyAlignment="1" applyProtection="1">
      <alignment vertical="center" wrapText="1" shrinkToFit="1"/>
      <protection locked="0"/>
    </xf>
    <xf numFmtId="0" fontId="13" fillId="0" borderId="41" xfId="0" applyFont="1" applyBorder="1" applyAlignment="1" applyProtection="1">
      <alignment vertical="center" wrapText="1" shrinkToFit="1"/>
      <protection locked="0"/>
    </xf>
    <xf numFmtId="0" fontId="13" fillId="0" borderId="14" xfId="0" applyFont="1" applyBorder="1" applyAlignment="1" applyProtection="1">
      <alignment vertical="center" wrapText="1" shrinkToFit="1"/>
      <protection locked="0"/>
    </xf>
    <xf numFmtId="0" fontId="13" fillId="0" borderId="0" xfId="0" applyFont="1" applyAlignment="1" applyProtection="1">
      <alignment vertical="center" wrapText="1" shrinkToFit="1"/>
      <protection locked="0"/>
    </xf>
    <xf numFmtId="0" fontId="13" fillId="0" borderId="42" xfId="0" applyFont="1" applyBorder="1" applyAlignment="1" applyProtection="1">
      <alignment vertical="center" wrapText="1" shrinkToFit="1"/>
      <protection locked="0"/>
    </xf>
    <xf numFmtId="0" fontId="13" fillId="0" borderId="23" xfId="0" applyFont="1" applyBorder="1" applyAlignment="1" applyProtection="1">
      <alignment vertical="center" wrapText="1" shrinkToFit="1"/>
      <protection locked="0"/>
    </xf>
    <xf numFmtId="0" fontId="13" fillId="0" borderId="24" xfId="0" applyFont="1" applyBorder="1" applyAlignment="1" applyProtection="1">
      <alignment vertical="center" wrapText="1" shrinkToFit="1"/>
      <protection locked="0"/>
    </xf>
    <xf numFmtId="0" fontId="13" fillId="0" borderId="43" xfId="0" applyFont="1" applyBorder="1" applyAlignment="1" applyProtection="1">
      <alignment vertical="center" wrapText="1" shrinkToFit="1"/>
      <protection locked="0"/>
    </xf>
    <xf numFmtId="0" fontId="19" fillId="0" borderId="49" xfId="0" applyFont="1" applyBorder="1" applyAlignment="1" applyProtection="1">
      <alignment horizontal="left" vertical="top" wrapText="1" shrinkToFit="1"/>
      <protection locked="0"/>
    </xf>
    <xf numFmtId="0" fontId="19" fillId="0" borderId="95" xfId="0" applyFont="1" applyBorder="1" applyAlignment="1" applyProtection="1">
      <alignment horizontal="left" vertical="top" wrapText="1" shrinkToFit="1"/>
      <protection locked="0"/>
    </xf>
    <xf numFmtId="0" fontId="19" fillId="0" borderId="14" xfId="0" applyFont="1" applyBorder="1" applyAlignment="1" applyProtection="1">
      <alignment horizontal="left" vertical="top" wrapText="1" shrinkToFit="1"/>
      <protection locked="0"/>
    </xf>
    <xf numFmtId="0" fontId="19" fillId="0" borderId="13" xfId="0" applyFont="1" applyBorder="1" applyAlignment="1" applyProtection="1">
      <alignment horizontal="left" vertical="top" wrapText="1" shrinkToFit="1"/>
      <protection locked="0"/>
    </xf>
    <xf numFmtId="0" fontId="19" fillId="0" borderId="23" xfId="0" applyFont="1" applyBorder="1" applyAlignment="1" applyProtection="1">
      <alignment horizontal="left" vertical="top" wrapText="1" shrinkToFit="1"/>
      <protection locked="0"/>
    </xf>
    <xf numFmtId="0" fontId="19" fillId="0" borderId="22" xfId="0" applyFont="1" applyBorder="1" applyAlignment="1" applyProtection="1">
      <alignment horizontal="left" vertical="top" wrapText="1" shrinkToFit="1"/>
      <protection locked="0"/>
    </xf>
    <xf numFmtId="0" fontId="18" fillId="0" borderId="14" xfId="0" applyFont="1" applyBorder="1" applyAlignment="1" applyProtection="1">
      <alignment horizontal="center" vertical="center" wrapText="1" shrinkToFit="1"/>
      <protection locked="0"/>
    </xf>
    <xf numFmtId="0" fontId="18" fillId="0" borderId="0" xfId="0" applyFont="1" applyAlignment="1" applyProtection="1">
      <alignment horizontal="center" vertical="center" shrinkToFit="1"/>
      <protection locked="0"/>
    </xf>
    <xf numFmtId="0" fontId="18" fillId="0" borderId="13" xfId="0" applyFont="1" applyBorder="1" applyAlignment="1" applyProtection="1">
      <alignment horizontal="center" vertical="center" shrinkToFit="1"/>
      <protection locked="0"/>
    </xf>
    <xf numFmtId="0" fontId="18" fillId="0" borderId="14" xfId="0" applyFont="1" applyBorder="1" applyAlignment="1" applyProtection="1">
      <alignment horizontal="center" vertical="center" shrinkToFit="1"/>
      <protection locked="0"/>
    </xf>
    <xf numFmtId="0" fontId="18" fillId="0" borderId="23" xfId="0" applyFont="1" applyBorder="1" applyAlignment="1" applyProtection="1">
      <alignment horizontal="center" vertical="center" shrinkToFit="1"/>
      <protection locked="0"/>
    </xf>
    <xf numFmtId="0" fontId="18" fillId="0" borderId="24" xfId="0" applyFont="1" applyBorder="1" applyAlignment="1" applyProtection="1">
      <alignment horizontal="center" vertical="center" shrinkToFit="1"/>
      <protection locked="0"/>
    </xf>
    <xf numFmtId="0" fontId="18" fillId="0" borderId="22" xfId="0" applyFont="1" applyBorder="1" applyAlignment="1" applyProtection="1">
      <alignment horizontal="center" vertical="center" shrinkToFit="1"/>
      <protection locked="0"/>
    </xf>
    <xf numFmtId="180" fontId="13" fillId="0" borderId="39" xfId="0" applyNumberFormat="1" applyFont="1" applyBorder="1" applyAlignment="1" applyProtection="1">
      <alignment horizontal="right" vertical="center" shrinkToFit="1"/>
      <protection locked="0"/>
    </xf>
    <xf numFmtId="180" fontId="13" fillId="0" borderId="40" xfId="0" applyNumberFormat="1" applyFont="1" applyBorder="1" applyAlignment="1" applyProtection="1">
      <alignment horizontal="right" vertical="center" shrinkToFit="1"/>
      <protection locked="0"/>
    </xf>
    <xf numFmtId="179" fontId="13" fillId="0" borderId="35" xfId="0" applyNumberFormat="1" applyFont="1" applyBorder="1" applyAlignment="1" applyProtection="1">
      <alignment horizontal="left" vertical="center"/>
      <protection locked="0"/>
    </xf>
    <xf numFmtId="179" fontId="13" fillId="0" borderId="36" xfId="0" applyNumberFormat="1" applyFont="1" applyBorder="1" applyAlignment="1" applyProtection="1">
      <alignment horizontal="left" vertical="center"/>
      <protection locked="0"/>
    </xf>
    <xf numFmtId="0" fontId="13" fillId="0" borderId="41" xfId="0" applyFont="1" applyBorder="1" applyAlignment="1" applyProtection="1">
      <alignment vertical="center" shrinkToFit="1"/>
      <protection locked="0"/>
    </xf>
    <xf numFmtId="0" fontId="13" fillId="0" borderId="43" xfId="0" applyFont="1" applyBorder="1" applyAlignment="1" applyProtection="1">
      <alignment vertical="center" shrinkToFit="1"/>
      <protection locked="0"/>
    </xf>
    <xf numFmtId="0" fontId="11" fillId="0" borderId="49" xfId="0" applyFont="1" applyBorder="1" applyAlignment="1" applyProtection="1">
      <alignment horizontal="left" vertical="center" wrapText="1" shrinkToFit="1"/>
      <protection locked="0"/>
    </xf>
    <xf numFmtId="0" fontId="11" fillId="0" borderId="50" xfId="0" applyFont="1" applyBorder="1" applyAlignment="1" applyProtection="1">
      <alignment horizontal="left" vertical="center" wrapText="1" shrinkToFit="1"/>
      <protection locked="0"/>
    </xf>
    <xf numFmtId="0" fontId="11" fillId="0" borderId="77" xfId="0" applyFont="1" applyBorder="1" applyAlignment="1" applyProtection="1">
      <alignment horizontal="left" vertical="center" wrapText="1" shrinkToFit="1"/>
      <protection locked="0"/>
    </xf>
    <xf numFmtId="0" fontId="11" fillId="0" borderId="14" xfId="0" applyFont="1" applyBorder="1" applyAlignment="1" applyProtection="1">
      <alignment horizontal="left" vertical="center" wrapText="1" shrinkToFit="1"/>
      <protection locked="0"/>
    </xf>
    <xf numFmtId="0" fontId="11" fillId="0" borderId="0" xfId="0" applyFont="1" applyAlignment="1" applyProtection="1">
      <alignment horizontal="left" vertical="center" wrapText="1" shrinkToFit="1"/>
      <protection locked="0"/>
    </xf>
    <xf numFmtId="0" fontId="11" fillId="0" borderId="42" xfId="0" applyFont="1" applyBorder="1" applyAlignment="1" applyProtection="1">
      <alignment horizontal="left" vertical="center" wrapText="1" shrinkToFit="1"/>
      <protection locked="0"/>
    </xf>
    <xf numFmtId="6" fontId="11" fillId="0" borderId="78" xfId="0" applyNumberFormat="1" applyFont="1" applyBorder="1" applyAlignment="1" applyProtection="1">
      <alignment vertical="center" wrapText="1" shrinkToFit="1"/>
      <protection locked="0"/>
    </xf>
    <xf numFmtId="6" fontId="11" fillId="0" borderId="80" xfId="0" applyNumberFormat="1" applyFont="1" applyBorder="1" applyAlignment="1" applyProtection="1">
      <alignment vertical="center" wrapText="1" shrinkToFit="1"/>
      <protection locked="0"/>
    </xf>
    <xf numFmtId="6" fontId="11" fillId="0" borderId="42" xfId="0" applyNumberFormat="1" applyFont="1" applyBorder="1" applyAlignment="1" applyProtection="1">
      <alignment vertical="center" wrapText="1" shrinkToFit="1"/>
      <protection locked="0"/>
    </xf>
    <xf numFmtId="6" fontId="11" fillId="0" borderId="43" xfId="0" applyNumberFormat="1" applyFont="1" applyBorder="1" applyAlignment="1" applyProtection="1">
      <alignment vertical="center" wrapText="1" shrinkToFit="1"/>
      <protection locked="0"/>
    </xf>
    <xf numFmtId="0" fontId="11" fillId="0" borderId="32" xfId="0" applyFont="1" applyBorder="1" applyAlignment="1" applyProtection="1">
      <alignment vertical="center" wrapText="1" shrinkToFit="1"/>
      <protection locked="0"/>
    </xf>
    <xf numFmtId="0" fontId="24" fillId="0" borderId="58" xfId="0" applyFont="1" applyBorder="1" applyAlignment="1" applyProtection="1">
      <alignment vertical="center" shrinkToFit="1"/>
      <protection locked="0"/>
    </xf>
    <xf numFmtId="20" fontId="13" fillId="0" borderId="47" xfId="0" applyNumberFormat="1" applyFont="1" applyBorder="1" applyAlignment="1" applyProtection="1">
      <alignment horizontal="center" vertical="center" shrinkToFit="1"/>
      <protection locked="0"/>
    </xf>
    <xf numFmtId="0" fontId="12" fillId="0" borderId="39" xfId="0" applyFont="1" applyBorder="1" applyAlignment="1" applyProtection="1">
      <alignment horizontal="left" vertical="center" wrapText="1" shrinkToFit="1"/>
      <protection locked="0"/>
    </xf>
    <xf numFmtId="0" fontId="12" fillId="0" borderId="40" xfId="0" applyFont="1" applyBorder="1" applyAlignment="1" applyProtection="1">
      <alignment horizontal="left" vertical="center" wrapText="1" shrinkToFit="1"/>
      <protection locked="0"/>
    </xf>
    <xf numFmtId="0" fontId="11" fillId="0" borderId="4" xfId="0" applyFont="1" applyBorder="1" applyAlignment="1" applyProtection="1">
      <alignment vertical="center" shrinkToFit="1"/>
      <protection locked="0"/>
    </xf>
    <xf numFmtId="0" fontId="11" fillId="0" borderId="41" xfId="0" applyFont="1" applyBorder="1" applyAlignment="1" applyProtection="1">
      <alignment vertical="center" shrinkToFit="1"/>
      <protection locked="0"/>
    </xf>
    <xf numFmtId="0" fontId="11" fillId="0" borderId="43" xfId="0" applyFont="1" applyBorder="1" applyAlignment="1" applyProtection="1">
      <alignment vertical="center" shrinkToFit="1"/>
      <protection locked="0"/>
    </xf>
  </cellXfs>
  <cellStyles count="5">
    <cellStyle name="ハイパーリンク" xfId="3" builtinId="8"/>
    <cellStyle name="桁区切り" xfId="4" builtinId="6"/>
    <cellStyle name="標準" xfId="0" builtinId="0"/>
    <cellStyle name="標準 2" xfId="1" xr:uid="{00000000-0005-0000-0000-000001000000}"/>
    <cellStyle name="標準 3" xfId="2" xr:uid="{FE0A3332-F45A-46E1-8E95-6ABB1BFB63C1}"/>
  </cellStyles>
  <dxfs count="454">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6" Type="http://schemas.openxmlformats.org/officeDocument/2006/relationships/worksheet" Target="worksheets/sheet16.xml"/><Relationship Id="rId107" Type="http://schemas.openxmlformats.org/officeDocument/2006/relationships/styles" Target="styles.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haredStrings" Target="sharedString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alcChain" Target="calcChain.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tmp"/></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g"/><Relationship Id="rId2" Type="http://schemas.openxmlformats.org/officeDocument/2006/relationships/image" Target="../media/image14.jpg"/><Relationship Id="rId1" Type="http://schemas.openxmlformats.org/officeDocument/2006/relationships/image" Target="../media/image13.jpg"/></Relationships>
</file>

<file path=xl/drawings/_rels/drawing9.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1.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0.emf"/><Relationship Id="rId1" Type="http://schemas.openxmlformats.org/officeDocument/2006/relationships/image" Target="../media/image29.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1.jpg"/></Relationships>
</file>

<file path=xl/drawings/_rels/drawing15.xml.rels><?xml version="1.0" encoding="UTF-8" standalone="yes"?>
<Relationships xmlns="http://schemas.openxmlformats.org/package/2006/relationships"><Relationship Id="rId1" Type="http://schemas.openxmlformats.org/officeDocument/2006/relationships/image" Target="../media/image32.jpeg"/></Relationships>
</file>

<file path=xl/drawings/_rels/drawing16.xml.rels><?xml version="1.0" encoding="UTF-8" standalone="yes"?>
<Relationships xmlns="http://schemas.openxmlformats.org/package/2006/relationships"><Relationship Id="rId2" Type="http://schemas.openxmlformats.org/officeDocument/2006/relationships/image" Target="../media/image34.png"/><Relationship Id="rId1" Type="http://schemas.openxmlformats.org/officeDocument/2006/relationships/image" Target="../media/image33.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3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7.jpg"/></Relationships>
</file>

<file path=xl/drawings/_rels/drawing19.xml.rels><?xml version="1.0" encoding="UTF-8" standalone="yes"?>
<Relationships xmlns="http://schemas.openxmlformats.org/package/2006/relationships"><Relationship Id="rId2" Type="http://schemas.openxmlformats.org/officeDocument/2006/relationships/image" Target="../media/image39.jpeg"/><Relationship Id="rId1" Type="http://schemas.openxmlformats.org/officeDocument/2006/relationships/image" Target="../media/image38.jpeg"/></Relationships>
</file>

<file path=xl/drawings/_rels/drawing20.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 Id="rId5" Type="http://schemas.openxmlformats.org/officeDocument/2006/relationships/image" Target="../media/image44.jpg"/><Relationship Id="rId4" Type="http://schemas.openxmlformats.org/officeDocument/2006/relationships/image" Target="../media/image43.jpg"/></Relationships>
</file>

<file path=xl/drawings/_rels/drawing21.xml.rels><?xml version="1.0" encoding="UTF-8" standalone="yes"?>
<Relationships xmlns="http://schemas.openxmlformats.org/package/2006/relationships"><Relationship Id="rId3" Type="http://schemas.openxmlformats.org/officeDocument/2006/relationships/image" Target="../media/image47.jpg"/><Relationship Id="rId2" Type="http://schemas.openxmlformats.org/officeDocument/2006/relationships/image" Target="../media/image46.jpg"/><Relationship Id="rId1" Type="http://schemas.openxmlformats.org/officeDocument/2006/relationships/image" Target="../media/image45.jpg"/><Relationship Id="rId4" Type="http://schemas.openxmlformats.org/officeDocument/2006/relationships/image" Target="../media/image48.jpg"/></Relationships>
</file>

<file path=xl/drawings/_rels/drawing22.xml.rels><?xml version="1.0" encoding="UTF-8" standalone="yes"?>
<Relationships xmlns="http://schemas.openxmlformats.org/package/2006/relationships"><Relationship Id="rId3" Type="http://schemas.openxmlformats.org/officeDocument/2006/relationships/image" Target="../media/image51.jpeg"/><Relationship Id="rId2" Type="http://schemas.openxmlformats.org/officeDocument/2006/relationships/image" Target="../media/image50.png"/><Relationship Id="rId1" Type="http://schemas.openxmlformats.org/officeDocument/2006/relationships/image" Target="../media/image49.png"/><Relationship Id="rId4" Type="http://schemas.openxmlformats.org/officeDocument/2006/relationships/image" Target="../media/image52.jpeg"/></Relationships>
</file>

<file path=xl/drawings/_rels/drawing23.xml.rels><?xml version="1.0" encoding="UTF-8" standalone="yes"?>
<Relationships xmlns="http://schemas.openxmlformats.org/package/2006/relationships"><Relationship Id="rId2" Type="http://schemas.openxmlformats.org/officeDocument/2006/relationships/image" Target="../media/image54.emf"/><Relationship Id="rId1" Type="http://schemas.openxmlformats.org/officeDocument/2006/relationships/image" Target="../media/image53.emf"/></Relationships>
</file>

<file path=xl/drawings/_rels/drawing24.xml.rels><?xml version="1.0" encoding="UTF-8" standalone="yes"?>
<Relationships xmlns="http://schemas.openxmlformats.org/package/2006/relationships"><Relationship Id="rId1" Type="http://schemas.openxmlformats.org/officeDocument/2006/relationships/image" Target="../media/image55.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57.jpg"/><Relationship Id="rId1" Type="http://schemas.openxmlformats.org/officeDocument/2006/relationships/image" Target="../media/image56.jpg"/></Relationships>
</file>

<file path=xl/drawings/_rels/drawing26.xml.rels><?xml version="1.0" encoding="UTF-8" standalone="yes"?>
<Relationships xmlns="http://schemas.openxmlformats.org/package/2006/relationships"><Relationship Id="rId2" Type="http://schemas.openxmlformats.org/officeDocument/2006/relationships/image" Target="../media/image59.emf"/><Relationship Id="rId1" Type="http://schemas.openxmlformats.org/officeDocument/2006/relationships/image" Target="../media/image58.emf"/></Relationships>
</file>

<file path=xl/drawings/_rels/drawing27.xml.rels><?xml version="1.0" encoding="UTF-8" standalone="yes"?>
<Relationships xmlns="http://schemas.openxmlformats.org/package/2006/relationships"><Relationship Id="rId1" Type="http://schemas.openxmlformats.org/officeDocument/2006/relationships/image" Target="../media/image60.jpeg"/></Relationships>
</file>

<file path=xl/drawings/_rels/drawing28.xml.rels><?xml version="1.0" encoding="UTF-8" standalone="yes"?>
<Relationships xmlns="http://schemas.openxmlformats.org/package/2006/relationships"><Relationship Id="rId2" Type="http://schemas.openxmlformats.org/officeDocument/2006/relationships/image" Target="../media/image62.png"/><Relationship Id="rId1" Type="http://schemas.openxmlformats.org/officeDocument/2006/relationships/image" Target="../media/image61.png"/></Relationships>
</file>

<file path=xl/drawings/_rels/drawing29.xml.rels><?xml version="1.0" encoding="UTF-8" standalone="yes"?>
<Relationships xmlns="http://schemas.openxmlformats.org/package/2006/relationships"><Relationship Id="rId2" Type="http://schemas.openxmlformats.org/officeDocument/2006/relationships/image" Target="../media/image64.tmp"/><Relationship Id="rId1" Type="http://schemas.openxmlformats.org/officeDocument/2006/relationships/image" Target="../media/image63.tmp"/></Relationships>
</file>

<file path=xl/drawings/_rels/drawing30.xml.rels><?xml version="1.0" encoding="UTF-8" standalone="yes"?>
<Relationships xmlns="http://schemas.openxmlformats.org/package/2006/relationships"><Relationship Id="rId1" Type="http://schemas.openxmlformats.org/officeDocument/2006/relationships/image" Target="../media/image65.jpeg"/></Relationships>
</file>

<file path=xl/drawings/_rels/drawing31.xml.rels><?xml version="1.0" encoding="UTF-8" standalone="yes"?>
<Relationships xmlns="http://schemas.openxmlformats.org/package/2006/relationships"><Relationship Id="rId1" Type="http://schemas.openxmlformats.org/officeDocument/2006/relationships/image" Target="../media/image66.png"/></Relationships>
</file>

<file path=xl/drawings/_rels/drawing32.xml.rels><?xml version="1.0" encoding="UTF-8" standalone="yes"?>
<Relationships xmlns="http://schemas.openxmlformats.org/package/2006/relationships"><Relationship Id="rId3" Type="http://schemas.openxmlformats.org/officeDocument/2006/relationships/image" Target="../media/image69.jpg"/><Relationship Id="rId2" Type="http://schemas.openxmlformats.org/officeDocument/2006/relationships/image" Target="../media/image68.png"/><Relationship Id="rId1" Type="http://schemas.openxmlformats.org/officeDocument/2006/relationships/image" Target="../media/image67.png"/><Relationship Id="rId4" Type="http://schemas.openxmlformats.org/officeDocument/2006/relationships/image" Target="../media/image70.jp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780CFA17-9F08-4D92-A0A7-685F458FB7EF}"/>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editAs="oneCell">
    <xdr:from>
      <xdr:col>0</xdr:col>
      <xdr:colOff>219075</xdr:colOff>
      <xdr:row>68</xdr:row>
      <xdr:rowOff>44329</xdr:rowOff>
    </xdr:from>
    <xdr:to>
      <xdr:col>10</xdr:col>
      <xdr:colOff>502622</xdr:colOff>
      <xdr:row>93</xdr:row>
      <xdr:rowOff>257176</xdr:rowOff>
    </xdr:to>
    <xdr:pic>
      <xdr:nvPicPr>
        <xdr:cNvPr id="3" name="図 2">
          <a:extLst>
            <a:ext uri="{FF2B5EF4-FFF2-40B4-BE49-F238E27FC236}">
              <a16:creationId xmlns:a16="http://schemas.microsoft.com/office/drawing/2014/main" id="{643A2A2C-0F9A-403D-BB0A-32CD164616CB}"/>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467" t="13258" r="10907" b="7860"/>
        <a:stretch/>
      </xdr:blipFill>
      <xdr:spPr>
        <a:xfrm>
          <a:off x="219075" y="19161004"/>
          <a:ext cx="6169997" cy="854722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2D898F79-2880-4409-BEFF-A51DE6FFCD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163285</xdr:colOff>
      <xdr:row>66</xdr:row>
      <xdr:rowOff>217714</xdr:rowOff>
    </xdr:from>
    <xdr:to>
      <xdr:col>10</xdr:col>
      <xdr:colOff>404131</xdr:colOff>
      <xdr:row>83</xdr:row>
      <xdr:rowOff>6803</xdr:rowOff>
    </xdr:to>
    <xdr:pic>
      <xdr:nvPicPr>
        <xdr:cNvPr id="2" name="図 1">
          <a:extLst>
            <a:ext uri="{FF2B5EF4-FFF2-40B4-BE49-F238E27FC236}">
              <a16:creationId xmlns:a16="http://schemas.microsoft.com/office/drawing/2014/main" id="{50271AAE-6486-47F1-9262-6EAA6301CC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3285" y="18820039"/>
          <a:ext cx="6127296" cy="5456464"/>
        </a:xfrm>
        <a:prstGeom prst="rect">
          <a:avLst/>
        </a:prstGeom>
      </xdr:spPr>
    </xdr:pic>
    <xdr:clientData/>
  </xdr:twoCellAnchor>
  <xdr:twoCellAnchor editAs="oneCell">
    <xdr:from>
      <xdr:col>0</xdr:col>
      <xdr:colOff>40821</xdr:colOff>
      <xdr:row>92</xdr:row>
      <xdr:rowOff>13607</xdr:rowOff>
    </xdr:from>
    <xdr:to>
      <xdr:col>10</xdr:col>
      <xdr:colOff>605517</xdr:colOff>
      <xdr:row>117</xdr:row>
      <xdr:rowOff>319768</xdr:rowOff>
    </xdr:to>
    <xdr:pic>
      <xdr:nvPicPr>
        <xdr:cNvPr id="3" name="図 2">
          <a:extLst>
            <a:ext uri="{FF2B5EF4-FFF2-40B4-BE49-F238E27FC236}">
              <a16:creationId xmlns:a16="http://schemas.microsoft.com/office/drawing/2014/main" id="{865AC971-0FCC-4436-8198-29CAA718F4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0821" y="27283682"/>
          <a:ext cx="6451146" cy="8640536"/>
        </a:xfrm>
        <a:prstGeom prst="rect">
          <a:avLst/>
        </a:prstGeom>
      </xdr:spPr>
    </xdr:pic>
    <xdr:clientData/>
  </xdr:twoCellAnchor>
  <xdr:twoCellAnchor editAs="oneCell">
    <xdr:from>
      <xdr:col>0</xdr:col>
      <xdr:colOff>0</xdr:colOff>
      <xdr:row>118</xdr:row>
      <xdr:rowOff>13607</xdr:rowOff>
    </xdr:from>
    <xdr:to>
      <xdr:col>11</xdr:col>
      <xdr:colOff>5443</xdr:colOff>
      <xdr:row>143</xdr:row>
      <xdr:rowOff>319768</xdr:rowOff>
    </xdr:to>
    <xdr:pic>
      <xdr:nvPicPr>
        <xdr:cNvPr id="4" name="図 3">
          <a:extLst>
            <a:ext uri="{FF2B5EF4-FFF2-40B4-BE49-F238E27FC236}">
              <a16:creationId xmlns:a16="http://schemas.microsoft.com/office/drawing/2014/main" id="{F02E975C-8D80-4172-AC01-CD04E75B9D6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35951432"/>
          <a:ext cx="6520543" cy="864053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10</xdr:col>
      <xdr:colOff>71437</xdr:colOff>
      <xdr:row>62</xdr:row>
      <xdr:rowOff>0</xdr:rowOff>
    </xdr:from>
    <xdr:to>
      <xdr:col>10</xdr:col>
      <xdr:colOff>583406</xdr:colOff>
      <xdr:row>63</xdr:row>
      <xdr:rowOff>250031</xdr:rowOff>
    </xdr:to>
    <xdr:pic>
      <xdr:nvPicPr>
        <xdr:cNvPr id="2" name="図 1">
          <a:extLst>
            <a:ext uri="{FF2B5EF4-FFF2-40B4-BE49-F238E27FC236}">
              <a16:creationId xmlns:a16="http://schemas.microsoft.com/office/drawing/2014/main" id="{38DFE142-93F6-453F-B1C8-21F272D7A5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twoCellAnchor>
  <xdr:twoCellAnchor editAs="oneCell">
    <xdr:from>
      <xdr:col>8</xdr:col>
      <xdr:colOff>595312</xdr:colOff>
      <xdr:row>62</xdr:row>
      <xdr:rowOff>0</xdr:rowOff>
    </xdr:from>
    <xdr:to>
      <xdr:col>9</xdr:col>
      <xdr:colOff>473075</xdr:colOff>
      <xdr:row>63</xdr:row>
      <xdr:rowOff>246856</xdr:rowOff>
    </xdr:to>
    <xdr:pic>
      <xdr:nvPicPr>
        <xdr:cNvPr id="3" name="図 2" descr="QR コード&#10;&#10;自動的に生成された説明">
          <a:extLst>
            <a:ext uri="{FF2B5EF4-FFF2-40B4-BE49-F238E27FC236}">
              <a16:creationId xmlns:a16="http://schemas.microsoft.com/office/drawing/2014/main" id="{D729684C-B6B5-4BE1-8DA5-767F663B3DD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two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439A101F-78C2-4537-AE2D-F1CF8C649CDF}"/>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06C10B0C-33F2-4D36-A54A-4474B59B9A2B}"/>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3F87B725-35EC-4A55-8734-F1F81809538A}"/>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D00C1A75-DA0E-48AD-ACAD-C40BEB6FEE35}"/>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FDD57E59-CD2A-4D5F-984B-E2E42EFC86FA}"/>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editAs="oneCell">
    <xdr:from>
      <xdr:col>0</xdr:col>
      <xdr:colOff>87086</xdr:colOff>
      <xdr:row>66</xdr:row>
      <xdr:rowOff>1361</xdr:rowOff>
    </xdr:from>
    <xdr:to>
      <xdr:col>10</xdr:col>
      <xdr:colOff>558047</xdr:colOff>
      <xdr:row>92</xdr:row>
      <xdr:rowOff>312965</xdr:rowOff>
    </xdr:to>
    <xdr:pic>
      <xdr:nvPicPr>
        <xdr:cNvPr id="9" name="図 8">
          <a:extLst>
            <a:ext uri="{FF2B5EF4-FFF2-40B4-BE49-F238E27FC236}">
              <a16:creationId xmlns:a16="http://schemas.microsoft.com/office/drawing/2014/main" id="{53CC22FE-F8D8-407A-933C-E3E7160AB37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104775</xdr:colOff>
      <xdr:row>66</xdr:row>
      <xdr:rowOff>28575</xdr:rowOff>
    </xdr:from>
    <xdr:to>
      <xdr:col>10</xdr:col>
      <xdr:colOff>552450</xdr:colOff>
      <xdr:row>91</xdr:row>
      <xdr:rowOff>323850</xdr:rowOff>
    </xdr:to>
    <xdr:pic>
      <xdr:nvPicPr>
        <xdr:cNvPr id="2" name="図 1">
          <a:extLst>
            <a:ext uri="{FF2B5EF4-FFF2-40B4-BE49-F238E27FC236}">
              <a16:creationId xmlns:a16="http://schemas.microsoft.com/office/drawing/2014/main" id="{348D75AF-D051-46A0-98C1-BA42072109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8630900"/>
          <a:ext cx="6334125" cy="86296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209550</xdr:colOff>
      <xdr:row>66</xdr:row>
      <xdr:rowOff>85725</xdr:rowOff>
    </xdr:from>
    <xdr:to>
      <xdr:col>10</xdr:col>
      <xdr:colOff>495300</xdr:colOff>
      <xdr:row>91</xdr:row>
      <xdr:rowOff>266700</xdr:rowOff>
    </xdr:to>
    <xdr:pic>
      <xdr:nvPicPr>
        <xdr:cNvPr id="2" name="図 1">
          <a:extLst>
            <a:ext uri="{FF2B5EF4-FFF2-40B4-BE49-F238E27FC236}">
              <a16:creationId xmlns:a16="http://schemas.microsoft.com/office/drawing/2014/main" id="{1C91E491-9E2E-460C-8152-8A1ECC359A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0" y="18688050"/>
          <a:ext cx="6172200" cy="85153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97972</xdr:colOff>
      <xdr:row>66</xdr:row>
      <xdr:rowOff>72464</xdr:rowOff>
    </xdr:from>
    <xdr:to>
      <xdr:col>10</xdr:col>
      <xdr:colOff>174172</xdr:colOff>
      <xdr:row>91</xdr:row>
      <xdr:rowOff>272143</xdr:rowOff>
    </xdr:to>
    <xdr:pic>
      <xdr:nvPicPr>
        <xdr:cNvPr id="2" name="図 1">
          <a:extLst>
            <a:ext uri="{FF2B5EF4-FFF2-40B4-BE49-F238E27FC236}">
              <a16:creationId xmlns:a16="http://schemas.microsoft.com/office/drawing/2014/main" id="{9505279C-71A6-46D3-9F25-757BCDA3BE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7972" y="18674789"/>
          <a:ext cx="5962650" cy="853405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57150</xdr:colOff>
      <xdr:row>66</xdr:row>
      <xdr:rowOff>28574</xdr:rowOff>
    </xdr:from>
    <xdr:to>
      <xdr:col>10</xdr:col>
      <xdr:colOff>490896</xdr:colOff>
      <xdr:row>78</xdr:row>
      <xdr:rowOff>323849</xdr:rowOff>
    </xdr:to>
    <xdr:pic>
      <xdr:nvPicPr>
        <xdr:cNvPr id="2" name="図 1">
          <a:extLst>
            <a:ext uri="{FF2B5EF4-FFF2-40B4-BE49-F238E27FC236}">
              <a16:creationId xmlns:a16="http://schemas.microsoft.com/office/drawing/2014/main" id="{2E7C2777-AB1D-4516-88AD-AFC0F6296175}"/>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twoCellAnchor>
  <xdr:twoCellAnchor editAs="oneCell">
    <xdr:from>
      <xdr:col>1</xdr:col>
      <xdr:colOff>85725</xdr:colOff>
      <xdr:row>78</xdr:row>
      <xdr:rowOff>295275</xdr:rowOff>
    </xdr:from>
    <xdr:to>
      <xdr:col>10</xdr:col>
      <xdr:colOff>489525</xdr:colOff>
      <xdr:row>91</xdr:row>
      <xdr:rowOff>226805</xdr:rowOff>
    </xdr:to>
    <xdr:pic>
      <xdr:nvPicPr>
        <xdr:cNvPr id="3" name="図 2">
          <a:extLst>
            <a:ext uri="{FF2B5EF4-FFF2-40B4-BE49-F238E27FC236}">
              <a16:creationId xmlns:a16="http://schemas.microsoft.com/office/drawing/2014/main" id="{0782E865-D0FD-4066-8C86-1E45DDEE3420}"/>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30481</xdr:colOff>
      <xdr:row>66</xdr:row>
      <xdr:rowOff>14430</xdr:rowOff>
    </xdr:from>
    <xdr:to>
      <xdr:col>10</xdr:col>
      <xdr:colOff>586741</xdr:colOff>
      <xdr:row>78</xdr:row>
      <xdr:rowOff>303247</xdr:rowOff>
    </xdr:to>
    <xdr:pic>
      <xdr:nvPicPr>
        <xdr:cNvPr id="2" name="図 1">
          <a:extLst>
            <a:ext uri="{FF2B5EF4-FFF2-40B4-BE49-F238E27FC236}">
              <a16:creationId xmlns:a16="http://schemas.microsoft.com/office/drawing/2014/main" id="{9765C4A2-29D6-4C75-849A-86BF73B680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0481" y="18616755"/>
          <a:ext cx="6442710" cy="4289317"/>
        </a:xfrm>
        <a:prstGeom prst="rect">
          <a:avLst/>
        </a:prstGeom>
      </xdr:spPr>
    </xdr:pic>
    <xdr:clientData/>
  </xdr:twoCellAnchor>
  <xdr:twoCellAnchor editAs="oneCell">
    <xdr:from>
      <xdr:col>0</xdr:col>
      <xdr:colOff>15240</xdr:colOff>
      <xdr:row>78</xdr:row>
      <xdr:rowOff>304842</xdr:rowOff>
    </xdr:from>
    <xdr:to>
      <xdr:col>10</xdr:col>
      <xdr:colOff>563880</xdr:colOff>
      <xdr:row>91</xdr:row>
      <xdr:rowOff>297180</xdr:rowOff>
    </xdr:to>
    <xdr:pic>
      <xdr:nvPicPr>
        <xdr:cNvPr id="3" name="図 2">
          <a:extLst>
            <a:ext uri="{FF2B5EF4-FFF2-40B4-BE49-F238E27FC236}">
              <a16:creationId xmlns:a16="http://schemas.microsoft.com/office/drawing/2014/main" id="{B084782E-18B0-49D1-9D49-78FB01D8425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240" y="22907667"/>
          <a:ext cx="6435090" cy="432621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A1D2E2DC-6687-4040-B663-3BB4D92483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5</xdr:col>
      <xdr:colOff>300032</xdr:colOff>
      <xdr:row>61</xdr:row>
      <xdr:rowOff>103145</xdr:rowOff>
    </xdr:from>
    <xdr:to>
      <xdr:col>6</xdr:col>
      <xdr:colOff>303495</xdr:colOff>
      <xdr:row>63</xdr:row>
      <xdr:rowOff>217341</xdr:rowOff>
    </xdr:to>
    <xdr:pic>
      <xdr:nvPicPr>
        <xdr:cNvPr id="2" name="図 1">
          <a:extLst>
            <a:ext uri="{FF2B5EF4-FFF2-40B4-BE49-F238E27FC236}">
              <a16:creationId xmlns:a16="http://schemas.microsoft.com/office/drawing/2014/main" id="{F281222A-4774-4921-89FC-3CC8FCF4847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043232" y="17752970"/>
          <a:ext cx="632113" cy="628546"/>
        </a:xfrm>
        <a:prstGeom prst="rect">
          <a:avLst/>
        </a:prstGeom>
      </xdr:spPr>
    </xdr:pic>
    <xdr:clientData/>
  </xdr:twoCellAnchor>
  <xdr:twoCellAnchor editAs="oneCell">
    <xdr:from>
      <xdr:col>7</xdr:col>
      <xdr:colOff>466065</xdr:colOff>
      <xdr:row>61</xdr:row>
      <xdr:rowOff>99023</xdr:rowOff>
    </xdr:from>
    <xdr:to>
      <xdr:col>8</xdr:col>
      <xdr:colOff>462396</xdr:colOff>
      <xdr:row>63</xdr:row>
      <xdr:rowOff>206086</xdr:rowOff>
    </xdr:to>
    <xdr:pic>
      <xdr:nvPicPr>
        <xdr:cNvPr id="3" name="図 2">
          <a:extLst>
            <a:ext uri="{FF2B5EF4-FFF2-40B4-BE49-F238E27FC236}">
              <a16:creationId xmlns:a16="http://schemas.microsoft.com/office/drawing/2014/main" id="{05F5C0E8-514D-403C-8888-3A5BAD2192F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66565" y="17748848"/>
          <a:ext cx="624981" cy="621413"/>
        </a:xfrm>
        <a:prstGeom prst="rect">
          <a:avLst/>
        </a:prstGeom>
      </xdr:spPr>
    </xdr:pic>
    <xdr:clientData/>
  </xdr:twoCellAnchor>
  <xdr:twoCellAnchor editAs="oneCell">
    <xdr:from>
      <xdr:col>9</xdr:col>
      <xdr:colOff>565192</xdr:colOff>
      <xdr:row>61</xdr:row>
      <xdr:rowOff>89135</xdr:rowOff>
    </xdr:from>
    <xdr:to>
      <xdr:col>10</xdr:col>
      <xdr:colOff>547253</xdr:colOff>
      <xdr:row>63</xdr:row>
      <xdr:rowOff>184069</xdr:rowOff>
    </xdr:to>
    <xdr:pic>
      <xdr:nvPicPr>
        <xdr:cNvPr id="4" name="図 3">
          <a:extLst>
            <a:ext uri="{FF2B5EF4-FFF2-40B4-BE49-F238E27FC236}">
              <a16:creationId xmlns:a16="http://schemas.microsoft.com/office/drawing/2014/main" id="{EE7300C8-8220-4353-A94A-E6B43F69FDA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22992" y="17738960"/>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347B1AC4-1BC0-4792-8C89-F35B10967D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68035</xdr:colOff>
      <xdr:row>91</xdr:row>
      <xdr:rowOff>27214</xdr:rowOff>
    </xdr:from>
    <xdr:to>
      <xdr:col>10</xdr:col>
      <xdr:colOff>273502</xdr:colOff>
      <xdr:row>115</xdr:row>
      <xdr:rowOff>168728</xdr:rowOff>
    </xdr:to>
    <xdr:pic>
      <xdr:nvPicPr>
        <xdr:cNvPr id="6" name="図 5">
          <a:extLst>
            <a:ext uri="{FF2B5EF4-FFF2-40B4-BE49-F238E27FC236}">
              <a16:creationId xmlns:a16="http://schemas.microsoft.com/office/drawing/2014/main" id="{13200EE7-3683-4FAA-A4DC-9369F43E85C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96635" y="26963914"/>
          <a:ext cx="5863317" cy="8142514"/>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120</xdr:row>
      <xdr:rowOff>9526</xdr:rowOff>
    </xdr:from>
    <xdr:to>
      <xdr:col>10</xdr:col>
      <xdr:colOff>466344</xdr:colOff>
      <xdr:row>146</xdr:row>
      <xdr:rowOff>326899</xdr:rowOff>
    </xdr:to>
    <xdr:pic>
      <xdr:nvPicPr>
        <xdr:cNvPr id="2" name="図 1">
          <a:extLst>
            <a:ext uri="{FF2B5EF4-FFF2-40B4-BE49-F238E27FC236}">
              <a16:creationId xmlns:a16="http://schemas.microsoft.com/office/drawing/2014/main" id="{4181E1D8-538B-4CDF-B9FA-BD7E4BAA3A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6614101"/>
          <a:ext cx="6352794" cy="8985123"/>
        </a:xfrm>
        <a:prstGeom prst="rect">
          <a:avLst/>
        </a:prstGeom>
      </xdr:spPr>
    </xdr:pic>
    <xdr:clientData/>
  </xdr:twoCellAnchor>
  <xdr:twoCellAnchor editAs="oneCell">
    <xdr:from>
      <xdr:col>0</xdr:col>
      <xdr:colOff>0</xdr:colOff>
      <xdr:row>66</xdr:row>
      <xdr:rowOff>9526</xdr:rowOff>
    </xdr:from>
    <xdr:to>
      <xdr:col>10</xdr:col>
      <xdr:colOff>470923</xdr:colOff>
      <xdr:row>93</xdr:row>
      <xdr:rowOff>1</xdr:rowOff>
    </xdr:to>
    <xdr:pic>
      <xdr:nvPicPr>
        <xdr:cNvPr id="3" name="図 2">
          <a:extLst>
            <a:ext uri="{FF2B5EF4-FFF2-40B4-BE49-F238E27FC236}">
              <a16:creationId xmlns:a16="http://schemas.microsoft.com/office/drawing/2014/main" id="{DF08CE86-C586-4742-9CC8-4F46FB375A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18611851"/>
          <a:ext cx="6357373" cy="8991600"/>
        </a:xfrm>
        <a:prstGeom prst="rect">
          <a:avLst/>
        </a:prstGeom>
      </xdr:spPr>
    </xdr:pic>
    <xdr:clientData/>
  </xdr:twoCellAnchor>
  <xdr:twoCellAnchor editAs="oneCell">
    <xdr:from>
      <xdr:col>0</xdr:col>
      <xdr:colOff>0</xdr:colOff>
      <xdr:row>93</xdr:row>
      <xdr:rowOff>11851</xdr:rowOff>
    </xdr:from>
    <xdr:to>
      <xdr:col>10</xdr:col>
      <xdr:colOff>466344</xdr:colOff>
      <xdr:row>119</xdr:row>
      <xdr:rowOff>329224</xdr:rowOff>
    </xdr:to>
    <xdr:pic>
      <xdr:nvPicPr>
        <xdr:cNvPr id="4" name="図 3">
          <a:extLst>
            <a:ext uri="{FF2B5EF4-FFF2-40B4-BE49-F238E27FC236}">
              <a16:creationId xmlns:a16="http://schemas.microsoft.com/office/drawing/2014/main" id="{5AF9D294-7FAC-45B8-9CEE-34CB6C4530B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27615301"/>
          <a:ext cx="6352794" cy="8985123"/>
        </a:xfrm>
        <a:prstGeom prst="rect">
          <a:avLst/>
        </a:prstGeom>
      </xdr:spPr>
    </xdr:pic>
    <xdr:clientData/>
  </xdr:twoCellAnchor>
  <xdr:twoCellAnchor editAs="oneCell">
    <xdr:from>
      <xdr:col>0</xdr:col>
      <xdr:colOff>0</xdr:colOff>
      <xdr:row>147</xdr:row>
      <xdr:rowOff>1</xdr:rowOff>
    </xdr:from>
    <xdr:to>
      <xdr:col>10</xdr:col>
      <xdr:colOff>466344</xdr:colOff>
      <xdr:row>173</xdr:row>
      <xdr:rowOff>317374</xdr:rowOff>
    </xdr:to>
    <xdr:pic>
      <xdr:nvPicPr>
        <xdr:cNvPr id="5" name="図 4">
          <a:extLst>
            <a:ext uri="{FF2B5EF4-FFF2-40B4-BE49-F238E27FC236}">
              <a16:creationId xmlns:a16="http://schemas.microsoft.com/office/drawing/2014/main" id="{CA04E1C5-FB2F-4345-9839-6074A55B901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45605701"/>
          <a:ext cx="6352794" cy="898512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642AD2F2-15E4-4F6B-AAD5-01CA7A326E07}"/>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AC9147E6-D7EB-4095-8CCE-E16C744BC5B3}"/>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A73F4760-47F4-42A7-94CF-C440B6AC8A78}"/>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5EA95222-0E15-49D6-AE17-9CBC72BF8D84}"/>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761BEC7C-1F03-4547-8E5A-866BCFAB602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219074</xdr:rowOff>
    </xdr:to>
    <xdr:pic>
      <xdr:nvPicPr>
        <xdr:cNvPr id="7" name="図 6">
          <a:extLst>
            <a:ext uri="{FF2B5EF4-FFF2-40B4-BE49-F238E27FC236}">
              <a16:creationId xmlns:a16="http://schemas.microsoft.com/office/drawing/2014/main" id="{F5953D39-22B6-4CAF-AB19-8342030EA4F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0957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4C0A43C0-3576-4AFB-81D5-F8F5875F6583}"/>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4A65B9E6-7C12-4DDC-B143-C099F4835856}"/>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219074</xdr:rowOff>
    </xdr:to>
    <xdr:pic>
      <xdr:nvPicPr>
        <xdr:cNvPr id="10" name="図 9">
          <a:extLst>
            <a:ext uri="{FF2B5EF4-FFF2-40B4-BE49-F238E27FC236}">
              <a16:creationId xmlns:a16="http://schemas.microsoft.com/office/drawing/2014/main" id="{51146928-51CD-4E6C-B22C-249AB47C3F1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09574"/>
        </a:xfrm>
        <a:prstGeom prst="rect">
          <a:avLst/>
        </a:prstGeom>
      </xdr:spPr>
    </xdr:pic>
    <xdr:clientData/>
  </xdr:twoCellAnchor>
  <xdr:twoCellAnchor editAs="oneCell">
    <xdr:from>
      <xdr:col>1</xdr:col>
      <xdr:colOff>1</xdr:colOff>
      <xdr:row>66</xdr:row>
      <xdr:rowOff>38100</xdr:rowOff>
    </xdr:from>
    <xdr:to>
      <xdr:col>10</xdr:col>
      <xdr:colOff>408249</xdr:colOff>
      <xdr:row>91</xdr:row>
      <xdr:rowOff>285750</xdr:rowOff>
    </xdr:to>
    <xdr:pic>
      <xdr:nvPicPr>
        <xdr:cNvPr id="11" name="図 10">
          <a:extLst>
            <a:ext uri="{FF2B5EF4-FFF2-40B4-BE49-F238E27FC236}">
              <a16:creationId xmlns:a16="http://schemas.microsoft.com/office/drawing/2014/main" id="{A5CE0622-3BC1-44E9-8C82-AB7517867F0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8582025"/>
        </a:xfrm>
        <a:prstGeom prst="rect">
          <a:avLst/>
        </a:prstGeom>
      </xdr:spPr>
    </xdr:pic>
    <xdr:clientData/>
  </xdr:twoCellAnchor>
  <xdr:twoCellAnchor editAs="oneCell">
    <xdr:from>
      <xdr:col>1</xdr:col>
      <xdr:colOff>0</xdr:colOff>
      <xdr:row>92</xdr:row>
      <xdr:rowOff>19050</xdr:rowOff>
    </xdr:from>
    <xdr:to>
      <xdr:col>10</xdr:col>
      <xdr:colOff>408248</xdr:colOff>
      <xdr:row>117</xdr:row>
      <xdr:rowOff>266699</xdr:rowOff>
    </xdr:to>
    <xdr:pic>
      <xdr:nvPicPr>
        <xdr:cNvPr id="12" name="図 11">
          <a:extLst>
            <a:ext uri="{FF2B5EF4-FFF2-40B4-BE49-F238E27FC236}">
              <a16:creationId xmlns:a16="http://schemas.microsoft.com/office/drawing/2014/main" id="{27D11FD1-6B93-4147-98FA-58B2702EE8F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858202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66</xdr:row>
      <xdr:rowOff>0</xdr:rowOff>
    </xdr:from>
    <xdr:to>
      <xdr:col>10</xdr:col>
      <xdr:colOff>583108</xdr:colOff>
      <xdr:row>79</xdr:row>
      <xdr:rowOff>143527</xdr:rowOff>
    </xdr:to>
    <xdr:pic>
      <xdr:nvPicPr>
        <xdr:cNvPr id="2" name="図 1">
          <a:extLst>
            <a:ext uri="{FF2B5EF4-FFF2-40B4-BE49-F238E27FC236}">
              <a16:creationId xmlns:a16="http://schemas.microsoft.com/office/drawing/2014/main" id="{5867C7ED-9CDA-48F1-9542-283657D52EE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69558" cy="4477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78</xdr:row>
      <xdr:rowOff>327523</xdr:rowOff>
    </xdr:from>
    <xdr:to>
      <xdr:col>10</xdr:col>
      <xdr:colOff>555947</xdr:colOff>
      <xdr:row>92</xdr:row>
      <xdr:rowOff>133706</xdr:rowOff>
    </xdr:to>
    <xdr:pic>
      <xdr:nvPicPr>
        <xdr:cNvPr id="3" name="図 2">
          <a:extLst>
            <a:ext uri="{FF2B5EF4-FFF2-40B4-BE49-F238E27FC236}">
              <a16:creationId xmlns:a16="http://schemas.microsoft.com/office/drawing/2014/main" id="{74918A96-034B-441B-BA32-0BE2A2E40B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42397" cy="4473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AFB54316-DE02-4329-87E7-95D4DC951EF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8649950"/>
          <a:ext cx="6477000" cy="860107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19050</xdr:rowOff>
    </xdr:from>
    <xdr:to>
      <xdr:col>10</xdr:col>
      <xdr:colOff>466725</xdr:colOff>
      <xdr:row>93</xdr:row>
      <xdr:rowOff>3587</xdr:rowOff>
    </xdr:to>
    <xdr:pic>
      <xdr:nvPicPr>
        <xdr:cNvPr id="2" name="図 1">
          <a:extLst>
            <a:ext uri="{FF2B5EF4-FFF2-40B4-BE49-F238E27FC236}">
              <a16:creationId xmlns:a16="http://schemas.microsoft.com/office/drawing/2014/main" id="{CB63E2C7-33A3-46DD-9CC5-353A11DFC0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8621375"/>
          <a:ext cx="6353175" cy="8985662"/>
        </a:xfrm>
        <a:prstGeom prst="rect">
          <a:avLst/>
        </a:prstGeom>
      </xdr:spPr>
    </xdr:pic>
    <xdr:clientData/>
  </xdr:twoCellAnchor>
  <xdr:twoCellAnchor editAs="oneCell">
    <xdr:from>
      <xdr:col>0</xdr:col>
      <xdr:colOff>0</xdr:colOff>
      <xdr:row>93</xdr:row>
      <xdr:rowOff>0</xdr:rowOff>
    </xdr:from>
    <xdr:to>
      <xdr:col>10</xdr:col>
      <xdr:colOff>477658</xdr:colOff>
      <xdr:row>120</xdr:row>
      <xdr:rowOff>0</xdr:rowOff>
    </xdr:to>
    <xdr:pic>
      <xdr:nvPicPr>
        <xdr:cNvPr id="3" name="図 2">
          <a:extLst>
            <a:ext uri="{FF2B5EF4-FFF2-40B4-BE49-F238E27FC236}">
              <a16:creationId xmlns:a16="http://schemas.microsoft.com/office/drawing/2014/main" id="{1A298597-C65D-4F87-A160-2FB19757F2A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27603450"/>
          <a:ext cx="6364108" cy="900112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11205</xdr:colOff>
      <xdr:row>66</xdr:row>
      <xdr:rowOff>89646</xdr:rowOff>
    </xdr:from>
    <xdr:to>
      <xdr:col>10</xdr:col>
      <xdr:colOff>345488</xdr:colOff>
      <xdr:row>91</xdr:row>
      <xdr:rowOff>145677</xdr:rowOff>
    </xdr:to>
    <xdr:pic>
      <xdr:nvPicPr>
        <xdr:cNvPr id="2" name="図 1">
          <a:extLst>
            <a:ext uri="{FF2B5EF4-FFF2-40B4-BE49-F238E27FC236}">
              <a16:creationId xmlns:a16="http://schemas.microsoft.com/office/drawing/2014/main" id="{CD00556E-E67C-4BE3-82B1-37B3E55C7B2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9805" y="18691971"/>
          <a:ext cx="5992133" cy="839040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1A554564-407C-44A7-9464-FCEE1E4BEBD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8649950"/>
          <a:ext cx="6477000" cy="858202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22544595-EF06-4F34-8EB8-8D4740859A03}"/>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228599</xdr:colOff>
      <xdr:row>68</xdr:row>
      <xdr:rowOff>80010</xdr:rowOff>
    </xdr:from>
    <xdr:to>
      <xdr:col>10</xdr:col>
      <xdr:colOff>371474</xdr:colOff>
      <xdr:row>93</xdr:row>
      <xdr:rowOff>186690</xdr:rowOff>
    </xdr:to>
    <xdr:pic>
      <xdr:nvPicPr>
        <xdr:cNvPr id="3" name="図 2">
          <a:extLst>
            <a:ext uri="{FF2B5EF4-FFF2-40B4-BE49-F238E27FC236}">
              <a16:creationId xmlns:a16="http://schemas.microsoft.com/office/drawing/2014/main" id="{05EB9A57-616F-4D22-B095-260A2D3A201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599" y="19034760"/>
          <a:ext cx="6029325" cy="8441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printerSettings" Target="../printerSettings/printerSettings8.bin"/><Relationship Id="rId1" Type="http://schemas.openxmlformats.org/officeDocument/2006/relationships/hyperlink" Target="http://zukubonjo.or.jp/"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101.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103.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4.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X151"/>
  <sheetViews>
    <sheetView tabSelected="1" view="pageBreakPreview" zoomScale="70" zoomScaleNormal="100" zoomScaleSheetLayoutView="70" workbookViewId="0">
      <pane xSplit="5" ySplit="7" topLeftCell="F8" activePane="bottomRight" state="frozen"/>
      <selection pane="topRight" activeCell="G1" sqref="G1"/>
      <selection pane="bottomLeft" activeCell="A8" sqref="A8"/>
      <selection pane="bottomRight"/>
    </sheetView>
  </sheetViews>
  <sheetFormatPr defaultColWidth="9" defaultRowHeight="14.25" x14ac:dyDescent="0.15"/>
  <cols>
    <col min="1" max="1" width="1.75" style="5" customWidth="1"/>
    <col min="2" max="2" width="8.25" style="1" customWidth="1"/>
    <col min="3" max="3" width="7.125" style="2" customWidth="1"/>
    <col min="4" max="4" width="5" style="2" customWidth="1"/>
    <col min="5" max="5" width="7" style="2" customWidth="1"/>
    <col min="6" max="6" width="57" style="4" customWidth="1"/>
    <col min="7" max="7" width="8.75" style="4" customWidth="1"/>
    <col min="8" max="8" width="49.5" style="1" customWidth="1"/>
    <col min="9" max="9" width="18" style="1" customWidth="1"/>
    <col min="10" max="10" width="7.375" style="2" customWidth="1"/>
    <col min="11" max="11" width="17.625" style="1" customWidth="1"/>
    <col min="12" max="13" width="9.75" style="1" customWidth="1"/>
    <col min="14" max="14" width="9.125" style="5" hidden="1" customWidth="1"/>
    <col min="15" max="15" width="9" style="5" hidden="1" customWidth="1"/>
    <col min="16" max="16384" width="9" style="5"/>
  </cols>
  <sheetData>
    <row r="1" spans="2:15" ht="13.5" customHeight="1" x14ac:dyDescent="0.15"/>
    <row r="2" spans="2:15" ht="21.75" customHeight="1" x14ac:dyDescent="0.15">
      <c r="B2" s="6"/>
      <c r="C2" s="7" t="s">
        <v>333</v>
      </c>
      <c r="E2" s="8"/>
      <c r="J2" s="1"/>
      <c r="M2" s="9" t="s">
        <v>334</v>
      </c>
      <c r="N2" s="10" t="s">
        <v>335</v>
      </c>
    </row>
    <row r="3" spans="2:15" ht="5.25" customHeight="1" x14ac:dyDescent="0.15">
      <c r="H3" s="8"/>
    </row>
    <row r="4" spans="2:15" ht="12.75" customHeight="1" x14ac:dyDescent="0.15">
      <c r="B4" s="11"/>
      <c r="C4" s="12"/>
      <c r="D4" s="12"/>
      <c r="E4" s="11"/>
      <c r="F4" s="11"/>
      <c r="G4" s="11"/>
      <c r="H4" s="11"/>
      <c r="I4" s="11"/>
      <c r="J4" s="11"/>
      <c r="K4" s="11"/>
      <c r="L4" s="11" t="s">
        <v>336</v>
      </c>
      <c r="M4" s="11" t="s">
        <v>336</v>
      </c>
      <c r="N4" s="13"/>
    </row>
    <row r="5" spans="2:15" ht="12.75" customHeight="1" x14ac:dyDescent="0.15">
      <c r="B5" s="14" t="s">
        <v>79</v>
      </c>
      <c r="C5" s="14" t="s">
        <v>95</v>
      </c>
      <c r="D5" s="14" t="s">
        <v>337</v>
      </c>
      <c r="E5" s="14" t="s">
        <v>60</v>
      </c>
      <c r="F5" s="14" t="s">
        <v>74</v>
      </c>
      <c r="G5" s="14" t="s">
        <v>338</v>
      </c>
      <c r="H5" s="14" t="s">
        <v>80</v>
      </c>
      <c r="I5" s="14" t="s">
        <v>339</v>
      </c>
      <c r="J5" s="14" t="s">
        <v>340</v>
      </c>
      <c r="K5" s="14" t="s">
        <v>341</v>
      </c>
      <c r="L5" s="14" t="s">
        <v>342</v>
      </c>
      <c r="M5" s="14" t="s">
        <v>342</v>
      </c>
      <c r="N5" s="15"/>
    </row>
    <row r="6" spans="2:15" ht="12.75" customHeight="1" x14ac:dyDescent="0.15">
      <c r="B6" s="16"/>
      <c r="C6" s="16"/>
      <c r="D6" s="14" t="s">
        <v>343</v>
      </c>
      <c r="E6" s="16"/>
      <c r="F6" s="16"/>
      <c r="G6" s="16"/>
      <c r="H6" s="16"/>
      <c r="I6" s="16"/>
      <c r="J6" s="16"/>
      <c r="K6" s="16"/>
      <c r="L6" s="14" t="s">
        <v>344</v>
      </c>
      <c r="M6" s="14" t="s">
        <v>345</v>
      </c>
      <c r="N6" s="17" t="s">
        <v>346</v>
      </c>
      <c r="O6" s="5" t="s">
        <v>347</v>
      </c>
    </row>
    <row r="7" spans="2:15" ht="12.75" customHeight="1" x14ac:dyDescent="0.15">
      <c r="B7" s="18"/>
      <c r="C7" s="18" t="s">
        <v>352</v>
      </c>
      <c r="D7" s="18"/>
      <c r="E7" s="19"/>
      <c r="F7" s="19"/>
      <c r="G7" s="19"/>
      <c r="H7" s="19"/>
      <c r="I7" s="19"/>
      <c r="J7" s="19"/>
      <c r="K7" s="18" t="s">
        <v>353</v>
      </c>
      <c r="L7" s="18" t="s">
        <v>354</v>
      </c>
      <c r="M7" s="18" t="s">
        <v>354</v>
      </c>
      <c r="N7" s="15"/>
    </row>
    <row r="8" spans="2:15" ht="27.75" customHeight="1" x14ac:dyDescent="0.15">
      <c r="B8" s="16" t="s">
        <v>84</v>
      </c>
      <c r="C8" s="20" t="s">
        <v>355</v>
      </c>
      <c r="D8" s="20">
        <v>1</v>
      </c>
      <c r="E8" s="16">
        <v>337</v>
      </c>
      <c r="F8" s="21" t="s">
        <v>96</v>
      </c>
      <c r="G8" s="22" t="s">
        <v>348</v>
      </c>
      <c r="H8" s="23" t="s">
        <v>98</v>
      </c>
      <c r="I8" s="16" t="s">
        <v>97</v>
      </c>
      <c r="J8" s="16">
        <v>173</v>
      </c>
      <c r="K8" s="16" t="s">
        <v>16</v>
      </c>
      <c r="L8" s="16" t="s">
        <v>356</v>
      </c>
      <c r="M8" s="16" t="s">
        <v>357</v>
      </c>
      <c r="N8" s="17" t="s">
        <v>358</v>
      </c>
      <c r="O8" s="5" t="b">
        <v>1</v>
      </c>
    </row>
    <row r="9" spans="2:15" ht="27.75" customHeight="1" x14ac:dyDescent="0.15">
      <c r="B9" s="16" t="s">
        <v>84</v>
      </c>
      <c r="C9" s="20" t="s">
        <v>355</v>
      </c>
      <c r="D9" s="20">
        <v>1</v>
      </c>
      <c r="E9" s="16">
        <v>338</v>
      </c>
      <c r="F9" s="21" t="s">
        <v>359</v>
      </c>
      <c r="G9" s="22"/>
      <c r="H9" s="23" t="s">
        <v>99</v>
      </c>
      <c r="I9" s="16" t="s">
        <v>360</v>
      </c>
      <c r="J9" s="16">
        <v>47</v>
      </c>
      <c r="K9" s="16" t="s">
        <v>16</v>
      </c>
      <c r="L9" s="16" t="s">
        <v>361</v>
      </c>
      <c r="M9" s="16" t="s">
        <v>356</v>
      </c>
      <c r="N9" s="17" t="s">
        <v>358</v>
      </c>
      <c r="O9" s="5" t="b">
        <v>1</v>
      </c>
    </row>
    <row r="10" spans="2:15" ht="27.75" customHeight="1" x14ac:dyDescent="0.15">
      <c r="B10" s="16" t="s">
        <v>84</v>
      </c>
      <c r="C10" s="20" t="s">
        <v>362</v>
      </c>
      <c r="D10" s="20">
        <v>2</v>
      </c>
      <c r="E10" s="16">
        <v>11</v>
      </c>
      <c r="F10" s="21" t="s">
        <v>4</v>
      </c>
      <c r="G10" s="22" t="s">
        <v>348</v>
      </c>
      <c r="H10" s="23" t="s">
        <v>115</v>
      </c>
      <c r="I10" s="16" t="s">
        <v>114</v>
      </c>
      <c r="J10" s="16">
        <v>120</v>
      </c>
      <c r="K10" s="16" t="s">
        <v>16</v>
      </c>
      <c r="L10" s="16" t="s">
        <v>361</v>
      </c>
      <c r="M10" s="16" t="s">
        <v>363</v>
      </c>
      <c r="N10" s="17" t="s">
        <v>358</v>
      </c>
      <c r="O10" s="5" t="b">
        <v>0</v>
      </c>
    </row>
    <row r="11" spans="2:15" ht="27.75" customHeight="1" x14ac:dyDescent="0.15">
      <c r="B11" s="16" t="s">
        <v>84</v>
      </c>
      <c r="C11" s="20" t="s">
        <v>362</v>
      </c>
      <c r="D11" s="20">
        <v>3</v>
      </c>
      <c r="E11" s="16">
        <v>14</v>
      </c>
      <c r="F11" s="21" t="s">
        <v>119</v>
      </c>
      <c r="G11" s="22" t="s">
        <v>348</v>
      </c>
      <c r="H11" s="23" t="s">
        <v>121</v>
      </c>
      <c r="I11" s="16" t="s">
        <v>120</v>
      </c>
      <c r="J11" s="16">
        <v>110</v>
      </c>
      <c r="K11" s="16" t="s">
        <v>16</v>
      </c>
      <c r="L11" s="16" t="s">
        <v>356</v>
      </c>
      <c r="M11" s="16" t="s">
        <v>364</v>
      </c>
      <c r="N11" s="17" t="s">
        <v>358</v>
      </c>
      <c r="O11" s="5" t="b">
        <v>1</v>
      </c>
    </row>
    <row r="12" spans="2:15" ht="27.75" customHeight="1" x14ac:dyDescent="0.15">
      <c r="B12" s="16" t="s">
        <v>84</v>
      </c>
      <c r="C12" s="20" t="s">
        <v>362</v>
      </c>
      <c r="D12" s="20">
        <v>4</v>
      </c>
      <c r="E12" s="16">
        <v>116</v>
      </c>
      <c r="F12" s="21" t="s">
        <v>131</v>
      </c>
      <c r="G12" s="22" t="s">
        <v>348</v>
      </c>
      <c r="H12" s="23" t="s">
        <v>133</v>
      </c>
      <c r="I12" s="16" t="s">
        <v>132</v>
      </c>
      <c r="J12" s="16">
        <v>90</v>
      </c>
      <c r="K12" s="16" t="s">
        <v>16</v>
      </c>
      <c r="L12" s="16" t="s">
        <v>365</v>
      </c>
      <c r="M12" s="16" t="s">
        <v>356</v>
      </c>
      <c r="N12" s="17" t="s">
        <v>358</v>
      </c>
      <c r="O12" s="5" t="b">
        <v>0</v>
      </c>
    </row>
    <row r="13" spans="2:15" ht="30" customHeight="1" x14ac:dyDescent="0.15">
      <c r="B13" s="16" t="s">
        <v>84</v>
      </c>
      <c r="C13" s="20" t="s">
        <v>362</v>
      </c>
      <c r="D13" s="20">
        <v>5</v>
      </c>
      <c r="E13" s="16">
        <v>117</v>
      </c>
      <c r="F13" s="21" t="s">
        <v>6</v>
      </c>
      <c r="G13" s="22" t="s">
        <v>348</v>
      </c>
      <c r="H13" s="23" t="s">
        <v>135</v>
      </c>
      <c r="I13" s="16" t="s">
        <v>134</v>
      </c>
      <c r="J13" s="16">
        <v>120</v>
      </c>
      <c r="K13" s="16" t="s">
        <v>16</v>
      </c>
      <c r="L13" s="16" t="s">
        <v>361</v>
      </c>
      <c r="M13" s="16" t="s">
        <v>364</v>
      </c>
      <c r="N13" s="17" t="s">
        <v>358</v>
      </c>
      <c r="O13" s="5" t="b">
        <v>1</v>
      </c>
    </row>
    <row r="14" spans="2:15" ht="27.75" customHeight="1" x14ac:dyDescent="0.15">
      <c r="B14" s="16" t="s">
        <v>84</v>
      </c>
      <c r="C14" s="20" t="s">
        <v>362</v>
      </c>
      <c r="D14" s="20">
        <v>6</v>
      </c>
      <c r="E14" s="16">
        <v>119</v>
      </c>
      <c r="F14" s="21" t="s">
        <v>7</v>
      </c>
      <c r="G14" s="22" t="s">
        <v>348</v>
      </c>
      <c r="H14" s="23" t="s">
        <v>137</v>
      </c>
      <c r="I14" s="16" t="s">
        <v>136</v>
      </c>
      <c r="J14" s="16">
        <v>90</v>
      </c>
      <c r="K14" s="16" t="s">
        <v>16</v>
      </c>
      <c r="L14" s="16" t="s">
        <v>365</v>
      </c>
      <c r="M14" s="16" t="s">
        <v>356</v>
      </c>
      <c r="N14" s="17" t="s">
        <v>358</v>
      </c>
      <c r="O14" s="5" t="b">
        <v>0</v>
      </c>
    </row>
    <row r="15" spans="2:15" ht="30" customHeight="1" x14ac:dyDescent="0.15">
      <c r="B15" s="16" t="s">
        <v>84</v>
      </c>
      <c r="C15" s="20" t="s">
        <v>362</v>
      </c>
      <c r="D15" s="20">
        <v>7</v>
      </c>
      <c r="E15" s="16">
        <v>125</v>
      </c>
      <c r="F15" s="21" t="s">
        <v>146</v>
      </c>
      <c r="G15" s="22" t="s">
        <v>348</v>
      </c>
      <c r="H15" s="23" t="s">
        <v>148</v>
      </c>
      <c r="I15" s="16" t="s">
        <v>147</v>
      </c>
      <c r="J15" s="16">
        <v>150</v>
      </c>
      <c r="K15" s="16" t="s">
        <v>16</v>
      </c>
      <c r="L15" s="16" t="s">
        <v>365</v>
      </c>
      <c r="M15" s="16" t="s">
        <v>364</v>
      </c>
      <c r="N15" s="17" t="s">
        <v>358</v>
      </c>
      <c r="O15" s="5" t="b">
        <v>1</v>
      </c>
    </row>
    <row r="16" spans="2:15" ht="27.75" customHeight="1" x14ac:dyDescent="0.15">
      <c r="B16" s="16" t="s">
        <v>84</v>
      </c>
      <c r="C16" s="20" t="s">
        <v>362</v>
      </c>
      <c r="D16" s="20">
        <v>8</v>
      </c>
      <c r="E16" s="20">
        <v>126</v>
      </c>
      <c r="F16" s="21" t="s">
        <v>149</v>
      </c>
      <c r="G16" s="22" t="s">
        <v>348</v>
      </c>
      <c r="H16" s="23" t="s">
        <v>150</v>
      </c>
      <c r="I16" s="16" t="s">
        <v>26</v>
      </c>
      <c r="J16" s="16">
        <v>168</v>
      </c>
      <c r="K16" s="16" t="s">
        <v>151</v>
      </c>
      <c r="L16" s="16" t="s">
        <v>366</v>
      </c>
      <c r="M16" s="16" t="s">
        <v>357</v>
      </c>
      <c r="N16" s="17" t="s">
        <v>358</v>
      </c>
      <c r="O16" s="5" t="b">
        <v>0</v>
      </c>
    </row>
    <row r="17" spans="2:15" ht="30" customHeight="1" x14ac:dyDescent="0.15">
      <c r="B17" s="16" t="s">
        <v>84</v>
      </c>
      <c r="C17" s="20" t="s">
        <v>362</v>
      </c>
      <c r="D17" s="20">
        <v>8</v>
      </c>
      <c r="E17" s="20">
        <v>360</v>
      </c>
      <c r="F17" s="21" t="s">
        <v>359</v>
      </c>
      <c r="G17" s="22"/>
      <c r="H17" s="23" t="s">
        <v>152</v>
      </c>
      <c r="I17" s="16" t="s">
        <v>27</v>
      </c>
      <c r="J17" s="16">
        <v>50</v>
      </c>
      <c r="K17" s="16" t="s">
        <v>16</v>
      </c>
      <c r="L17" s="16" t="s">
        <v>361</v>
      </c>
      <c r="M17" s="16" t="s">
        <v>356</v>
      </c>
      <c r="N17" s="17" t="s">
        <v>358</v>
      </c>
      <c r="O17" s="5" t="b">
        <v>0</v>
      </c>
    </row>
    <row r="18" spans="2:15" ht="36" customHeight="1" x14ac:dyDescent="0.15">
      <c r="B18" s="16" t="s">
        <v>84</v>
      </c>
      <c r="C18" s="20" t="s">
        <v>362</v>
      </c>
      <c r="D18" s="20">
        <v>9</v>
      </c>
      <c r="E18" s="16">
        <v>300</v>
      </c>
      <c r="F18" s="21" t="s">
        <v>11</v>
      </c>
      <c r="G18" s="22" t="s">
        <v>348</v>
      </c>
      <c r="H18" s="23" t="s">
        <v>153</v>
      </c>
      <c r="I18" s="16" t="s">
        <v>76</v>
      </c>
      <c r="J18" s="16">
        <v>120</v>
      </c>
      <c r="K18" s="16" t="s">
        <v>16</v>
      </c>
      <c r="L18" s="16" t="s">
        <v>361</v>
      </c>
      <c r="M18" s="16" t="s">
        <v>356</v>
      </c>
      <c r="N18" s="17" t="s">
        <v>358</v>
      </c>
      <c r="O18" s="5" t="b">
        <v>1</v>
      </c>
    </row>
    <row r="19" spans="2:15" ht="36" customHeight="1" x14ac:dyDescent="0.15">
      <c r="B19" s="16" t="s">
        <v>84</v>
      </c>
      <c r="C19" s="20" t="s">
        <v>362</v>
      </c>
      <c r="D19" s="20">
        <v>10</v>
      </c>
      <c r="E19" s="16">
        <v>301</v>
      </c>
      <c r="F19" s="21" t="s">
        <v>12</v>
      </c>
      <c r="G19" s="22" t="s">
        <v>348</v>
      </c>
      <c r="H19" s="23" t="s">
        <v>154</v>
      </c>
      <c r="I19" s="16" t="s">
        <v>77</v>
      </c>
      <c r="J19" s="16">
        <v>150</v>
      </c>
      <c r="K19" s="16" t="s">
        <v>22</v>
      </c>
      <c r="L19" s="16" t="s">
        <v>356</v>
      </c>
      <c r="M19" s="16" t="s">
        <v>367</v>
      </c>
      <c r="N19" s="17" t="s">
        <v>358</v>
      </c>
      <c r="O19" s="5" t="b">
        <v>0</v>
      </c>
    </row>
    <row r="20" spans="2:15" ht="36" customHeight="1" x14ac:dyDescent="0.15">
      <c r="B20" s="16" t="s">
        <v>84</v>
      </c>
      <c r="C20" s="20" t="s">
        <v>362</v>
      </c>
      <c r="D20" s="20">
        <v>11</v>
      </c>
      <c r="E20" s="16">
        <v>302</v>
      </c>
      <c r="F20" s="21" t="s">
        <v>155</v>
      </c>
      <c r="G20" s="22" t="s">
        <v>348</v>
      </c>
      <c r="H20" s="23" t="s">
        <v>157</v>
      </c>
      <c r="I20" s="16" t="s">
        <v>156</v>
      </c>
      <c r="J20" s="16">
        <v>120</v>
      </c>
      <c r="K20" s="16" t="s">
        <v>16</v>
      </c>
      <c r="L20" s="16" t="s">
        <v>361</v>
      </c>
      <c r="M20" s="16" t="s">
        <v>365</v>
      </c>
      <c r="N20" s="17" t="s">
        <v>358</v>
      </c>
      <c r="O20" s="5" t="b">
        <v>1</v>
      </c>
    </row>
    <row r="21" spans="2:15" ht="36" customHeight="1" x14ac:dyDescent="0.15">
      <c r="B21" s="16" t="s">
        <v>84</v>
      </c>
      <c r="C21" s="20" t="s">
        <v>362</v>
      </c>
      <c r="D21" s="20">
        <v>12</v>
      </c>
      <c r="E21" s="16">
        <v>305</v>
      </c>
      <c r="F21" s="21" t="s">
        <v>161</v>
      </c>
      <c r="G21" s="22" t="s">
        <v>348</v>
      </c>
      <c r="H21" s="23" t="s">
        <v>163</v>
      </c>
      <c r="I21" s="16" t="s">
        <v>162</v>
      </c>
      <c r="J21" s="16">
        <v>60</v>
      </c>
      <c r="K21" s="16" t="s">
        <v>16</v>
      </c>
      <c r="L21" s="16" t="s">
        <v>365</v>
      </c>
      <c r="M21" s="16" t="s">
        <v>364</v>
      </c>
      <c r="N21" s="17" t="s">
        <v>358</v>
      </c>
      <c r="O21" s="5" t="b">
        <v>0</v>
      </c>
    </row>
    <row r="22" spans="2:15" ht="27.75" customHeight="1" x14ac:dyDescent="0.15">
      <c r="B22" s="16" t="s">
        <v>84</v>
      </c>
      <c r="C22" s="20" t="s">
        <v>362</v>
      </c>
      <c r="D22" s="20">
        <v>13</v>
      </c>
      <c r="E22" s="16">
        <v>312</v>
      </c>
      <c r="F22" s="21" t="s">
        <v>78</v>
      </c>
      <c r="G22" s="22" t="s">
        <v>348</v>
      </c>
      <c r="H22" s="23" t="s">
        <v>168</v>
      </c>
      <c r="I22" s="16" t="s">
        <v>63</v>
      </c>
      <c r="J22" s="16">
        <v>120</v>
      </c>
      <c r="K22" s="16" t="s">
        <v>16</v>
      </c>
      <c r="L22" s="16" t="s">
        <v>365</v>
      </c>
      <c r="M22" s="16" t="s">
        <v>364</v>
      </c>
      <c r="N22" s="17" t="s">
        <v>358</v>
      </c>
      <c r="O22" s="5" t="b">
        <v>1</v>
      </c>
    </row>
    <row r="23" spans="2:15" ht="27.75" customHeight="1" x14ac:dyDescent="0.15">
      <c r="B23" s="16" t="s">
        <v>84</v>
      </c>
      <c r="C23" s="20" t="s">
        <v>362</v>
      </c>
      <c r="D23" s="20">
        <v>14</v>
      </c>
      <c r="E23" s="16">
        <v>315</v>
      </c>
      <c r="F23" s="21" t="s">
        <v>15</v>
      </c>
      <c r="G23" s="22" t="s">
        <v>348</v>
      </c>
      <c r="H23" s="23" t="s">
        <v>65</v>
      </c>
      <c r="I23" s="16" t="s">
        <v>48</v>
      </c>
      <c r="J23" s="16">
        <v>90</v>
      </c>
      <c r="K23" s="16" t="s">
        <v>22</v>
      </c>
      <c r="L23" s="16" t="s">
        <v>356</v>
      </c>
      <c r="M23" s="16" t="s">
        <v>368</v>
      </c>
      <c r="N23" s="17" t="s">
        <v>358</v>
      </c>
      <c r="O23" s="5" t="b">
        <v>0</v>
      </c>
    </row>
    <row r="24" spans="2:15" ht="27.75" customHeight="1" x14ac:dyDescent="0.15">
      <c r="B24" s="16" t="s">
        <v>84</v>
      </c>
      <c r="C24" s="20" t="s">
        <v>362</v>
      </c>
      <c r="D24" s="20">
        <v>15</v>
      </c>
      <c r="E24" s="16">
        <v>316</v>
      </c>
      <c r="F24" s="21" t="s">
        <v>172</v>
      </c>
      <c r="G24" s="22" t="s">
        <v>348</v>
      </c>
      <c r="H24" s="23" t="s">
        <v>67</v>
      </c>
      <c r="I24" s="16" t="s">
        <v>66</v>
      </c>
      <c r="J24" s="16">
        <v>69</v>
      </c>
      <c r="K24" s="16" t="s">
        <v>16</v>
      </c>
      <c r="L24" s="16" t="s">
        <v>361</v>
      </c>
      <c r="M24" s="16" t="s">
        <v>356</v>
      </c>
      <c r="N24" s="17" t="s">
        <v>358</v>
      </c>
      <c r="O24" s="5" t="b">
        <v>1</v>
      </c>
    </row>
    <row r="25" spans="2:15" ht="27.75" customHeight="1" x14ac:dyDescent="0.15">
      <c r="B25" s="16" t="s">
        <v>84</v>
      </c>
      <c r="C25" s="20" t="s">
        <v>362</v>
      </c>
      <c r="D25" s="20">
        <v>16</v>
      </c>
      <c r="E25" s="16">
        <v>317</v>
      </c>
      <c r="F25" s="21" t="s">
        <v>173</v>
      </c>
      <c r="G25" s="22" t="s">
        <v>348</v>
      </c>
      <c r="H25" s="23" t="s">
        <v>174</v>
      </c>
      <c r="I25" s="16" t="s">
        <v>28</v>
      </c>
      <c r="J25" s="16">
        <v>90</v>
      </c>
      <c r="K25" s="16" t="s">
        <v>16</v>
      </c>
      <c r="L25" s="16" t="s">
        <v>361</v>
      </c>
      <c r="M25" s="16" t="s">
        <v>367</v>
      </c>
      <c r="N25" s="17" t="s">
        <v>358</v>
      </c>
      <c r="O25" s="5" t="b">
        <v>0</v>
      </c>
    </row>
    <row r="26" spans="2:15" ht="30" customHeight="1" x14ac:dyDescent="0.15">
      <c r="B26" s="16" t="s">
        <v>84</v>
      </c>
      <c r="C26" s="20" t="s">
        <v>362</v>
      </c>
      <c r="D26" s="20">
        <v>17</v>
      </c>
      <c r="E26" s="16">
        <v>322</v>
      </c>
      <c r="F26" s="21" t="s">
        <v>177</v>
      </c>
      <c r="G26" s="22" t="s">
        <v>348</v>
      </c>
      <c r="H26" s="23" t="s">
        <v>178</v>
      </c>
      <c r="I26" s="16" t="s">
        <v>69</v>
      </c>
      <c r="J26" s="16">
        <v>60</v>
      </c>
      <c r="K26" s="16" t="s">
        <v>16</v>
      </c>
      <c r="L26" s="16" t="s">
        <v>356</v>
      </c>
      <c r="M26" s="16" t="s">
        <v>356</v>
      </c>
      <c r="N26" s="17" t="s">
        <v>358</v>
      </c>
      <c r="O26" s="5" t="b">
        <v>1</v>
      </c>
    </row>
    <row r="27" spans="2:15" ht="27.75" customHeight="1" x14ac:dyDescent="0.15">
      <c r="B27" s="16" t="s">
        <v>84</v>
      </c>
      <c r="C27" s="20" t="s">
        <v>362</v>
      </c>
      <c r="D27" s="20">
        <v>18</v>
      </c>
      <c r="E27" s="16">
        <v>323</v>
      </c>
      <c r="F27" s="21" t="s">
        <v>179</v>
      </c>
      <c r="G27" s="22" t="s">
        <v>348</v>
      </c>
      <c r="H27" s="23" t="s">
        <v>71</v>
      </c>
      <c r="I27" s="16" t="s">
        <v>70</v>
      </c>
      <c r="J27" s="16">
        <v>80</v>
      </c>
      <c r="K27" s="16" t="s">
        <v>22</v>
      </c>
      <c r="L27" s="16" t="s">
        <v>356</v>
      </c>
      <c r="M27" s="16" t="s">
        <v>356</v>
      </c>
      <c r="N27" s="17" t="s">
        <v>358</v>
      </c>
      <c r="O27" s="5" t="b">
        <v>0</v>
      </c>
    </row>
    <row r="28" spans="2:15" ht="27.75" customHeight="1" x14ac:dyDescent="0.15">
      <c r="B28" s="16" t="s">
        <v>84</v>
      </c>
      <c r="C28" s="20" t="s">
        <v>362</v>
      </c>
      <c r="D28" s="20">
        <v>19</v>
      </c>
      <c r="E28" s="16">
        <v>324</v>
      </c>
      <c r="F28" s="21" t="s">
        <v>180</v>
      </c>
      <c r="G28" s="22" t="s">
        <v>348</v>
      </c>
      <c r="H28" s="23" t="s">
        <v>181</v>
      </c>
      <c r="I28" s="16" t="s">
        <v>49</v>
      </c>
      <c r="J28" s="16">
        <v>90</v>
      </c>
      <c r="K28" s="16" t="s">
        <v>22</v>
      </c>
      <c r="L28" s="16" t="s">
        <v>356</v>
      </c>
      <c r="M28" s="16" t="s">
        <v>368</v>
      </c>
      <c r="N28" s="17" t="s">
        <v>358</v>
      </c>
      <c r="O28" s="5" t="b">
        <v>1</v>
      </c>
    </row>
    <row r="29" spans="2:15" ht="27.75" customHeight="1" x14ac:dyDescent="0.15">
      <c r="B29" s="16" t="s">
        <v>84</v>
      </c>
      <c r="C29" s="20" t="s">
        <v>362</v>
      </c>
      <c r="D29" s="20">
        <v>20</v>
      </c>
      <c r="E29" s="16">
        <v>325</v>
      </c>
      <c r="F29" s="21" t="s">
        <v>182</v>
      </c>
      <c r="G29" s="22" t="s">
        <v>348</v>
      </c>
      <c r="H29" s="23" t="s">
        <v>183</v>
      </c>
      <c r="I29" s="16" t="s">
        <v>72</v>
      </c>
      <c r="J29" s="16">
        <v>210</v>
      </c>
      <c r="K29" s="16" t="s">
        <v>16</v>
      </c>
      <c r="L29" s="16" t="s">
        <v>369</v>
      </c>
      <c r="M29" s="16" t="s">
        <v>369</v>
      </c>
      <c r="N29" s="17" t="s">
        <v>358</v>
      </c>
      <c r="O29" s="5" t="b">
        <v>0</v>
      </c>
    </row>
    <row r="30" spans="2:15" ht="30" customHeight="1" x14ac:dyDescent="0.15">
      <c r="B30" s="16" t="s">
        <v>84</v>
      </c>
      <c r="C30" s="20" t="s">
        <v>362</v>
      </c>
      <c r="D30" s="20">
        <v>21</v>
      </c>
      <c r="E30" s="16">
        <v>326</v>
      </c>
      <c r="F30" s="21" t="s">
        <v>184</v>
      </c>
      <c r="G30" s="22" t="s">
        <v>348</v>
      </c>
      <c r="H30" s="23" t="s">
        <v>185</v>
      </c>
      <c r="I30" s="16" t="s">
        <v>51</v>
      </c>
      <c r="J30" s="16">
        <v>102</v>
      </c>
      <c r="K30" s="16" t="s">
        <v>73</v>
      </c>
      <c r="L30" s="16" t="s">
        <v>356</v>
      </c>
      <c r="M30" s="16" t="s">
        <v>356</v>
      </c>
      <c r="N30" s="17" t="s">
        <v>358</v>
      </c>
      <c r="O30" s="5" t="b">
        <v>1</v>
      </c>
    </row>
    <row r="31" spans="2:15" ht="27.75" customHeight="1" x14ac:dyDescent="0.15">
      <c r="B31" s="16" t="s">
        <v>84</v>
      </c>
      <c r="C31" s="20" t="s">
        <v>362</v>
      </c>
      <c r="D31" s="20">
        <v>22</v>
      </c>
      <c r="E31" s="16">
        <v>327</v>
      </c>
      <c r="F31" s="21" t="s">
        <v>186</v>
      </c>
      <c r="G31" s="22" t="s">
        <v>348</v>
      </c>
      <c r="H31" s="23" t="s">
        <v>187</v>
      </c>
      <c r="I31" s="16" t="s">
        <v>30</v>
      </c>
      <c r="J31" s="16">
        <v>60</v>
      </c>
      <c r="K31" s="16" t="s">
        <v>16</v>
      </c>
      <c r="L31" s="16" t="s">
        <v>361</v>
      </c>
      <c r="M31" s="16" t="s">
        <v>361</v>
      </c>
      <c r="N31" s="17" t="s">
        <v>358</v>
      </c>
      <c r="O31" s="5" t="b">
        <v>0</v>
      </c>
    </row>
    <row r="32" spans="2:15" ht="27.75" customHeight="1" x14ac:dyDescent="0.15">
      <c r="B32" s="16" t="s">
        <v>84</v>
      </c>
      <c r="C32" s="20" t="s">
        <v>362</v>
      </c>
      <c r="D32" s="20">
        <v>23</v>
      </c>
      <c r="E32" s="16">
        <v>341</v>
      </c>
      <c r="F32" s="21" t="s">
        <v>190</v>
      </c>
      <c r="G32" s="22" t="s">
        <v>348</v>
      </c>
      <c r="H32" s="23" t="s">
        <v>191</v>
      </c>
      <c r="I32" s="16" t="s">
        <v>50</v>
      </c>
      <c r="J32" s="16">
        <v>90</v>
      </c>
      <c r="K32" s="16" t="s">
        <v>16</v>
      </c>
      <c r="L32" s="16" t="s">
        <v>356</v>
      </c>
      <c r="M32" s="16" t="s">
        <v>368</v>
      </c>
      <c r="N32" s="17" t="s">
        <v>358</v>
      </c>
      <c r="O32" s="5" t="b">
        <v>1</v>
      </c>
    </row>
    <row r="33" spans="2:15" ht="30" customHeight="1" x14ac:dyDescent="0.15">
      <c r="B33" s="16" t="s">
        <v>84</v>
      </c>
      <c r="C33" s="20" t="s">
        <v>362</v>
      </c>
      <c r="D33" s="20">
        <v>24</v>
      </c>
      <c r="E33" s="20">
        <v>342</v>
      </c>
      <c r="F33" s="21" t="s">
        <v>192</v>
      </c>
      <c r="G33" s="22" t="s">
        <v>348</v>
      </c>
      <c r="H33" s="23" t="s">
        <v>194</v>
      </c>
      <c r="I33" s="16" t="s">
        <v>193</v>
      </c>
      <c r="J33" s="16">
        <v>90</v>
      </c>
      <c r="K33" s="16" t="s">
        <v>16</v>
      </c>
      <c r="L33" s="16" t="s">
        <v>361</v>
      </c>
      <c r="M33" s="16" t="s">
        <v>370</v>
      </c>
      <c r="N33" s="17" t="s">
        <v>358</v>
      </c>
      <c r="O33" s="5" t="b">
        <v>0</v>
      </c>
    </row>
    <row r="34" spans="2:15" ht="27.75" customHeight="1" x14ac:dyDescent="0.15">
      <c r="B34" s="16" t="s">
        <v>84</v>
      </c>
      <c r="C34" s="20" t="s">
        <v>362</v>
      </c>
      <c r="D34" s="20">
        <v>24</v>
      </c>
      <c r="E34" s="20">
        <v>359</v>
      </c>
      <c r="F34" s="21" t="s">
        <v>359</v>
      </c>
      <c r="G34" s="22"/>
      <c r="H34" s="23" t="s">
        <v>195</v>
      </c>
      <c r="I34" s="16" t="s">
        <v>371</v>
      </c>
      <c r="J34" s="16">
        <v>23</v>
      </c>
      <c r="K34" s="16" t="s">
        <v>16</v>
      </c>
      <c r="L34" s="16" t="s">
        <v>361</v>
      </c>
      <c r="M34" s="16" t="s">
        <v>370</v>
      </c>
      <c r="N34" s="17" t="s">
        <v>358</v>
      </c>
      <c r="O34" s="5" t="b">
        <v>0</v>
      </c>
    </row>
    <row r="35" spans="2:15" ht="27.75" customHeight="1" x14ac:dyDescent="0.15">
      <c r="B35" s="16" t="s">
        <v>84</v>
      </c>
      <c r="C35" s="20" t="s">
        <v>362</v>
      </c>
      <c r="D35" s="20">
        <v>25</v>
      </c>
      <c r="E35" s="16">
        <v>348</v>
      </c>
      <c r="F35" s="21" t="s">
        <v>199</v>
      </c>
      <c r="G35" s="22" t="s">
        <v>348</v>
      </c>
      <c r="H35" s="23" t="s">
        <v>201</v>
      </c>
      <c r="I35" s="16" t="s">
        <v>200</v>
      </c>
      <c r="J35" s="16">
        <v>90</v>
      </c>
      <c r="K35" s="16" t="s">
        <v>16</v>
      </c>
      <c r="L35" s="16" t="s">
        <v>365</v>
      </c>
      <c r="M35" s="16" t="s">
        <v>364</v>
      </c>
      <c r="N35" s="17" t="s">
        <v>358</v>
      </c>
      <c r="O35" s="5" t="b">
        <v>1</v>
      </c>
    </row>
    <row r="36" spans="2:15" ht="27.75" customHeight="1" x14ac:dyDescent="0.15">
      <c r="B36" s="16" t="s">
        <v>84</v>
      </c>
      <c r="C36" s="20" t="s">
        <v>362</v>
      </c>
      <c r="D36" s="20">
        <v>26</v>
      </c>
      <c r="E36" s="16">
        <v>353</v>
      </c>
      <c r="F36" s="21" t="s">
        <v>204</v>
      </c>
      <c r="G36" s="22" t="s">
        <v>348</v>
      </c>
      <c r="H36" s="23" t="s">
        <v>205</v>
      </c>
      <c r="I36" s="16" t="s">
        <v>46</v>
      </c>
      <c r="J36" s="16">
        <v>60</v>
      </c>
      <c r="K36" s="16" t="s">
        <v>22</v>
      </c>
      <c r="L36" s="16" t="s">
        <v>356</v>
      </c>
      <c r="M36" s="16" t="s">
        <v>367</v>
      </c>
      <c r="N36" s="17" t="s">
        <v>358</v>
      </c>
      <c r="O36" s="5" t="b">
        <v>0</v>
      </c>
    </row>
    <row r="37" spans="2:15" ht="27.75" customHeight="1" x14ac:dyDescent="0.15">
      <c r="B37" s="16" t="s">
        <v>84</v>
      </c>
      <c r="C37" s="20" t="s">
        <v>362</v>
      </c>
      <c r="D37" s="20">
        <v>27</v>
      </c>
      <c r="E37" s="16">
        <v>354</v>
      </c>
      <c r="F37" s="21" t="s">
        <v>206</v>
      </c>
      <c r="G37" s="22" t="s">
        <v>348</v>
      </c>
      <c r="H37" s="23" t="s">
        <v>208</v>
      </c>
      <c r="I37" s="16" t="s">
        <v>207</v>
      </c>
      <c r="J37" s="16">
        <v>120</v>
      </c>
      <c r="K37" s="16" t="s">
        <v>16</v>
      </c>
      <c r="L37" s="16" t="s">
        <v>361</v>
      </c>
      <c r="M37" s="16" t="s">
        <v>365</v>
      </c>
      <c r="N37" s="17" t="s">
        <v>358</v>
      </c>
      <c r="O37" s="5" t="b">
        <v>1</v>
      </c>
    </row>
    <row r="38" spans="2:15" ht="27.75" customHeight="1" x14ac:dyDescent="0.15">
      <c r="B38" s="16" t="s">
        <v>84</v>
      </c>
      <c r="C38" s="20" t="s">
        <v>362</v>
      </c>
      <c r="D38" s="20">
        <v>28</v>
      </c>
      <c r="E38" s="16">
        <v>356</v>
      </c>
      <c r="F38" s="21" t="s">
        <v>212</v>
      </c>
      <c r="G38" s="22" t="s">
        <v>348</v>
      </c>
      <c r="H38" s="23" t="s">
        <v>214</v>
      </c>
      <c r="I38" s="16" t="s">
        <v>213</v>
      </c>
      <c r="J38" s="16">
        <v>78</v>
      </c>
      <c r="K38" s="16" t="s">
        <v>16</v>
      </c>
      <c r="L38" s="16" t="s">
        <v>361</v>
      </c>
      <c r="M38" s="16" t="s">
        <v>356</v>
      </c>
      <c r="N38" s="17" t="s">
        <v>358</v>
      </c>
      <c r="O38" s="5" t="b">
        <v>0</v>
      </c>
    </row>
    <row r="39" spans="2:15" ht="27.75" customHeight="1" x14ac:dyDescent="0.15">
      <c r="B39" s="16" t="s">
        <v>84</v>
      </c>
      <c r="C39" s="20" t="s">
        <v>362</v>
      </c>
      <c r="D39" s="20">
        <v>29</v>
      </c>
      <c r="E39" s="16">
        <v>361</v>
      </c>
      <c r="F39" s="21" t="s">
        <v>221</v>
      </c>
      <c r="G39" s="22" t="s">
        <v>348</v>
      </c>
      <c r="H39" s="23" t="s">
        <v>223</v>
      </c>
      <c r="I39" s="16" t="s">
        <v>222</v>
      </c>
      <c r="J39" s="16">
        <v>60</v>
      </c>
      <c r="K39" s="16" t="s">
        <v>22</v>
      </c>
      <c r="L39" s="16" t="s">
        <v>356</v>
      </c>
      <c r="M39" s="16" t="s">
        <v>367</v>
      </c>
      <c r="N39" s="17" t="s">
        <v>358</v>
      </c>
      <c r="O39" s="5" t="b">
        <v>1</v>
      </c>
    </row>
    <row r="40" spans="2:15" ht="27.75" customHeight="1" x14ac:dyDescent="0.15">
      <c r="B40" s="16" t="s">
        <v>84</v>
      </c>
      <c r="C40" s="20" t="s">
        <v>362</v>
      </c>
      <c r="D40" s="20">
        <v>30</v>
      </c>
      <c r="E40" s="16">
        <v>365</v>
      </c>
      <c r="F40" s="21" t="s">
        <v>230</v>
      </c>
      <c r="G40" s="22" t="s">
        <v>348</v>
      </c>
      <c r="H40" s="23" t="s">
        <v>232</v>
      </c>
      <c r="I40" s="16" t="s">
        <v>231</v>
      </c>
      <c r="J40" s="16">
        <v>80</v>
      </c>
      <c r="K40" s="16" t="s">
        <v>16</v>
      </c>
      <c r="L40" s="16" t="s">
        <v>361</v>
      </c>
      <c r="M40" s="16" t="s">
        <v>356</v>
      </c>
      <c r="N40" s="17" t="s">
        <v>358</v>
      </c>
      <c r="O40" s="5" t="b">
        <v>0</v>
      </c>
    </row>
    <row r="41" spans="2:15" ht="30" customHeight="1" x14ac:dyDescent="0.15">
      <c r="B41" s="16" t="s">
        <v>84</v>
      </c>
      <c r="C41" s="20" t="s">
        <v>362</v>
      </c>
      <c r="D41" s="20">
        <v>31</v>
      </c>
      <c r="E41" s="20">
        <v>368</v>
      </c>
      <c r="F41" s="21" t="s">
        <v>239</v>
      </c>
      <c r="G41" s="22" t="s">
        <v>348</v>
      </c>
      <c r="H41" s="23" t="s">
        <v>241</v>
      </c>
      <c r="I41" s="16" t="s">
        <v>240</v>
      </c>
      <c r="J41" s="16">
        <v>75</v>
      </c>
      <c r="K41" s="16" t="s">
        <v>17</v>
      </c>
      <c r="L41" s="16" t="s">
        <v>356</v>
      </c>
      <c r="M41" s="16" t="s">
        <v>367</v>
      </c>
      <c r="N41" s="17" t="s">
        <v>358</v>
      </c>
      <c r="O41" s="5" t="b">
        <v>1</v>
      </c>
    </row>
    <row r="42" spans="2:15" ht="27.75" customHeight="1" x14ac:dyDescent="0.15">
      <c r="B42" s="16" t="s">
        <v>84</v>
      </c>
      <c r="C42" s="20" t="s">
        <v>362</v>
      </c>
      <c r="D42" s="20">
        <v>32</v>
      </c>
      <c r="E42" s="16">
        <v>369</v>
      </c>
      <c r="F42" s="21" t="s">
        <v>242</v>
      </c>
      <c r="G42" s="22" t="s">
        <v>348</v>
      </c>
      <c r="H42" s="23" t="s">
        <v>244</v>
      </c>
      <c r="I42" s="16" t="s">
        <v>243</v>
      </c>
      <c r="J42" s="16">
        <v>78</v>
      </c>
      <c r="K42" s="16" t="s">
        <v>16</v>
      </c>
      <c r="L42" s="16" t="s">
        <v>361</v>
      </c>
      <c r="M42" s="16" t="s">
        <v>367</v>
      </c>
      <c r="N42" s="17" t="s">
        <v>358</v>
      </c>
      <c r="O42" s="5" t="b">
        <v>0</v>
      </c>
    </row>
    <row r="43" spans="2:15" ht="27.75" customHeight="1" x14ac:dyDescent="0.15">
      <c r="B43" s="16" t="s">
        <v>84</v>
      </c>
      <c r="C43" s="20" t="s">
        <v>362</v>
      </c>
      <c r="D43" s="20">
        <v>33</v>
      </c>
      <c r="E43" s="20">
        <v>372</v>
      </c>
      <c r="F43" s="21" t="s">
        <v>251</v>
      </c>
      <c r="G43" s="22" t="s">
        <v>348</v>
      </c>
      <c r="H43" s="23" t="s">
        <v>253</v>
      </c>
      <c r="I43" s="16" t="s">
        <v>252</v>
      </c>
      <c r="J43" s="16">
        <v>62</v>
      </c>
      <c r="K43" s="16" t="s">
        <v>22</v>
      </c>
      <c r="L43" s="16" t="s">
        <v>361</v>
      </c>
      <c r="M43" s="16" t="s">
        <v>367</v>
      </c>
      <c r="N43" s="17" t="s">
        <v>358</v>
      </c>
      <c r="O43" s="5" t="b">
        <v>1</v>
      </c>
    </row>
    <row r="44" spans="2:15" ht="27.75" customHeight="1" x14ac:dyDescent="0.15">
      <c r="B44" s="16" t="s">
        <v>84</v>
      </c>
      <c r="C44" s="20" t="s">
        <v>362</v>
      </c>
      <c r="D44" s="20">
        <v>34</v>
      </c>
      <c r="E44" s="16">
        <v>376</v>
      </c>
      <c r="F44" s="21" t="s">
        <v>254</v>
      </c>
      <c r="G44" s="22" t="s">
        <v>348</v>
      </c>
      <c r="H44" s="23" t="s">
        <v>255</v>
      </c>
      <c r="I44" s="16" t="s">
        <v>52</v>
      </c>
      <c r="J44" s="16">
        <v>165</v>
      </c>
      <c r="K44" s="16" t="s">
        <v>16</v>
      </c>
      <c r="L44" s="16" t="s">
        <v>361</v>
      </c>
      <c r="M44" s="16" t="s">
        <v>367</v>
      </c>
      <c r="N44" s="17" t="s">
        <v>358</v>
      </c>
      <c r="O44" s="5" t="b">
        <v>0</v>
      </c>
    </row>
    <row r="45" spans="2:15" ht="27.75" customHeight="1" x14ac:dyDescent="0.15">
      <c r="B45" s="16" t="s">
        <v>84</v>
      </c>
      <c r="C45" s="20" t="s">
        <v>362</v>
      </c>
      <c r="D45" s="20">
        <v>35</v>
      </c>
      <c r="E45" s="16">
        <v>378</v>
      </c>
      <c r="F45" s="21" t="s">
        <v>258</v>
      </c>
      <c r="G45" s="22" t="s">
        <v>348</v>
      </c>
      <c r="H45" s="23" t="s">
        <v>259</v>
      </c>
      <c r="I45" s="16" t="s">
        <v>57</v>
      </c>
      <c r="J45" s="16">
        <v>60</v>
      </c>
      <c r="K45" s="16" t="s">
        <v>16</v>
      </c>
      <c r="L45" s="16" t="s">
        <v>361</v>
      </c>
      <c r="M45" s="16" t="s">
        <v>365</v>
      </c>
      <c r="N45" s="17" t="s">
        <v>358</v>
      </c>
      <c r="O45" s="5" t="b">
        <v>1</v>
      </c>
    </row>
    <row r="46" spans="2:15" ht="27.75" customHeight="1" x14ac:dyDescent="0.15">
      <c r="B46" s="16" t="s">
        <v>84</v>
      </c>
      <c r="C46" s="20" t="s">
        <v>362</v>
      </c>
      <c r="D46" s="20">
        <v>36</v>
      </c>
      <c r="E46" s="20">
        <v>379</v>
      </c>
      <c r="F46" s="21" t="s">
        <v>260</v>
      </c>
      <c r="G46" s="22" t="s">
        <v>348</v>
      </c>
      <c r="H46" s="23" t="s">
        <v>261</v>
      </c>
      <c r="I46" s="16" t="s">
        <v>56</v>
      </c>
      <c r="J46" s="16">
        <v>80</v>
      </c>
      <c r="K46" s="16" t="s">
        <v>16</v>
      </c>
      <c r="L46" s="16" t="s">
        <v>361</v>
      </c>
      <c r="M46" s="16" t="s">
        <v>361</v>
      </c>
      <c r="N46" s="17" t="s">
        <v>358</v>
      </c>
      <c r="O46" s="5" t="b">
        <v>0</v>
      </c>
    </row>
    <row r="47" spans="2:15" ht="32.25" customHeight="1" x14ac:dyDescent="0.15">
      <c r="B47" s="16" t="s">
        <v>84</v>
      </c>
      <c r="C47" s="20" t="s">
        <v>362</v>
      </c>
      <c r="D47" s="20">
        <v>37</v>
      </c>
      <c r="E47" s="16">
        <v>380</v>
      </c>
      <c r="F47" s="21" t="s">
        <v>262</v>
      </c>
      <c r="G47" s="22" t="s">
        <v>348</v>
      </c>
      <c r="H47" s="23" t="s">
        <v>263</v>
      </c>
      <c r="I47" s="16" t="s">
        <v>54</v>
      </c>
      <c r="J47" s="16">
        <v>90</v>
      </c>
      <c r="K47" s="16" t="s">
        <v>16</v>
      </c>
      <c r="L47" s="16" t="s">
        <v>356</v>
      </c>
      <c r="M47" s="16" t="s">
        <v>372</v>
      </c>
      <c r="N47" s="17" t="s">
        <v>358</v>
      </c>
      <c r="O47" s="5" t="b">
        <v>1</v>
      </c>
    </row>
    <row r="48" spans="2:15" ht="27.75" customHeight="1" x14ac:dyDescent="0.15">
      <c r="B48" s="16" t="s">
        <v>84</v>
      </c>
      <c r="C48" s="20" t="s">
        <v>362</v>
      </c>
      <c r="D48" s="20">
        <v>38</v>
      </c>
      <c r="E48" s="20">
        <v>385</v>
      </c>
      <c r="F48" s="21" t="s">
        <v>271</v>
      </c>
      <c r="G48" s="22" t="s">
        <v>348</v>
      </c>
      <c r="H48" s="23" t="s">
        <v>387</v>
      </c>
      <c r="I48" s="16" t="s">
        <v>272</v>
      </c>
      <c r="J48" s="16">
        <v>60</v>
      </c>
      <c r="K48" s="16" t="s">
        <v>17</v>
      </c>
      <c r="L48" s="16" t="s">
        <v>361</v>
      </c>
      <c r="M48" s="16" t="s">
        <v>356</v>
      </c>
      <c r="N48" s="17" t="s">
        <v>358</v>
      </c>
      <c r="O48" s="5" t="b">
        <v>0</v>
      </c>
    </row>
    <row r="49" spans="2:24" ht="27.75" customHeight="1" x14ac:dyDescent="0.15">
      <c r="B49" s="16" t="s">
        <v>84</v>
      </c>
      <c r="C49" s="20" t="s">
        <v>362</v>
      </c>
      <c r="D49" s="20">
        <v>39</v>
      </c>
      <c r="E49" s="16">
        <v>386</v>
      </c>
      <c r="F49" s="21" t="s">
        <v>273</v>
      </c>
      <c r="G49" s="22" t="s">
        <v>348</v>
      </c>
      <c r="H49" s="23" t="s">
        <v>275</v>
      </c>
      <c r="I49" s="16" t="s">
        <v>274</v>
      </c>
      <c r="J49" s="16">
        <v>60</v>
      </c>
      <c r="K49" s="16" t="s">
        <v>22</v>
      </c>
      <c r="L49" s="16" t="s">
        <v>361</v>
      </c>
      <c r="M49" s="16" t="s">
        <v>356</v>
      </c>
      <c r="N49" s="17" t="s">
        <v>358</v>
      </c>
      <c r="O49" s="5" t="b">
        <v>1</v>
      </c>
    </row>
    <row r="50" spans="2:24" ht="27.75" customHeight="1" x14ac:dyDescent="0.15">
      <c r="B50" s="16" t="s">
        <v>84</v>
      </c>
      <c r="C50" s="20" t="s">
        <v>362</v>
      </c>
      <c r="D50" s="20">
        <v>40</v>
      </c>
      <c r="E50" s="16">
        <v>387</v>
      </c>
      <c r="F50" s="21" t="s">
        <v>276</v>
      </c>
      <c r="G50" s="22" t="s">
        <v>348</v>
      </c>
      <c r="H50" s="23" t="s">
        <v>278</v>
      </c>
      <c r="I50" s="16" t="s">
        <v>277</v>
      </c>
      <c r="J50" s="16">
        <v>46</v>
      </c>
      <c r="K50" s="16" t="s">
        <v>279</v>
      </c>
      <c r="L50" s="16" t="s">
        <v>361</v>
      </c>
      <c r="M50" s="16" t="s">
        <v>356</v>
      </c>
      <c r="N50" s="17" t="s">
        <v>358</v>
      </c>
      <c r="O50" s="5" t="b">
        <v>0</v>
      </c>
    </row>
    <row r="51" spans="2:24" ht="27.75" customHeight="1" x14ac:dyDescent="0.15">
      <c r="B51" s="16" t="s">
        <v>84</v>
      </c>
      <c r="C51" s="20" t="s">
        <v>373</v>
      </c>
      <c r="D51" s="20">
        <v>41</v>
      </c>
      <c r="E51" s="16">
        <v>304</v>
      </c>
      <c r="F51" s="21" t="s">
        <v>283</v>
      </c>
      <c r="G51" s="22" t="s">
        <v>348</v>
      </c>
      <c r="H51" s="23" t="s">
        <v>285</v>
      </c>
      <c r="I51" s="16" t="s">
        <v>284</v>
      </c>
      <c r="J51" s="16">
        <v>18</v>
      </c>
      <c r="K51" s="16" t="s">
        <v>17</v>
      </c>
      <c r="L51" s="16" t="s">
        <v>356</v>
      </c>
      <c r="M51" s="16" t="s">
        <v>367</v>
      </c>
      <c r="N51" s="17" t="s">
        <v>358</v>
      </c>
      <c r="O51" s="5" t="b">
        <v>1</v>
      </c>
    </row>
    <row r="52" spans="2:24" ht="27.75" customHeight="1" x14ac:dyDescent="0.15">
      <c r="B52" s="16" t="s">
        <v>84</v>
      </c>
      <c r="C52" s="20" t="s">
        <v>373</v>
      </c>
      <c r="D52" s="20">
        <v>42</v>
      </c>
      <c r="E52" s="16">
        <v>310</v>
      </c>
      <c r="F52" s="21" t="s">
        <v>288</v>
      </c>
      <c r="G52" s="22" t="s">
        <v>348</v>
      </c>
      <c r="H52" s="23" t="s">
        <v>290</v>
      </c>
      <c r="I52" s="16" t="s">
        <v>289</v>
      </c>
      <c r="J52" s="16">
        <v>17</v>
      </c>
      <c r="K52" s="16" t="s">
        <v>16</v>
      </c>
      <c r="L52" s="16" t="s">
        <v>356</v>
      </c>
      <c r="M52" s="16" t="s">
        <v>367</v>
      </c>
      <c r="N52" s="17" t="s">
        <v>358</v>
      </c>
      <c r="O52" s="5" t="b">
        <v>0</v>
      </c>
    </row>
    <row r="53" spans="2:24" ht="27.75" customHeight="1" x14ac:dyDescent="0.15">
      <c r="B53" s="16" t="s">
        <v>84</v>
      </c>
      <c r="C53" s="20" t="s">
        <v>373</v>
      </c>
      <c r="D53" s="20">
        <v>43</v>
      </c>
      <c r="E53" s="16">
        <v>319</v>
      </c>
      <c r="F53" s="21" t="s">
        <v>294</v>
      </c>
      <c r="G53" s="22" t="s">
        <v>348</v>
      </c>
      <c r="H53" s="23" t="s">
        <v>295</v>
      </c>
      <c r="I53" s="16" t="s">
        <v>47</v>
      </c>
      <c r="J53" s="16">
        <v>18</v>
      </c>
      <c r="K53" s="16" t="s">
        <v>16</v>
      </c>
      <c r="L53" s="16" t="s">
        <v>356</v>
      </c>
      <c r="M53" s="16" t="s">
        <v>367</v>
      </c>
      <c r="N53" s="17" t="s">
        <v>358</v>
      </c>
      <c r="O53" s="5" t="b">
        <v>1</v>
      </c>
    </row>
    <row r="54" spans="2:24" ht="27.75" customHeight="1" x14ac:dyDescent="0.15">
      <c r="B54" s="16" t="s">
        <v>84</v>
      </c>
      <c r="C54" s="20" t="s">
        <v>373</v>
      </c>
      <c r="D54" s="20">
        <v>44</v>
      </c>
      <c r="E54" s="20">
        <v>320</v>
      </c>
      <c r="F54" s="21" t="s">
        <v>296</v>
      </c>
      <c r="G54" s="22" t="s">
        <v>348</v>
      </c>
      <c r="H54" s="23" t="s">
        <v>298</v>
      </c>
      <c r="I54" s="16" t="s">
        <v>297</v>
      </c>
      <c r="J54" s="16">
        <v>19</v>
      </c>
      <c r="K54" s="16" t="s">
        <v>16</v>
      </c>
      <c r="L54" s="16" t="s">
        <v>356</v>
      </c>
      <c r="M54" s="16" t="s">
        <v>367</v>
      </c>
      <c r="N54" s="17" t="s">
        <v>358</v>
      </c>
      <c r="O54" s="5" t="b">
        <v>0</v>
      </c>
    </row>
    <row r="55" spans="2:24" ht="27.75" customHeight="1" x14ac:dyDescent="0.15">
      <c r="B55" s="16" t="s">
        <v>84</v>
      </c>
      <c r="C55" s="20" t="s">
        <v>373</v>
      </c>
      <c r="D55" s="20">
        <v>45</v>
      </c>
      <c r="E55" s="16">
        <v>330</v>
      </c>
      <c r="F55" s="21" t="s">
        <v>301</v>
      </c>
      <c r="G55" s="22" t="s">
        <v>348</v>
      </c>
      <c r="H55" s="23" t="s">
        <v>303</v>
      </c>
      <c r="I55" s="16" t="s">
        <v>302</v>
      </c>
      <c r="J55" s="16">
        <v>19</v>
      </c>
      <c r="K55" s="16" t="s">
        <v>16</v>
      </c>
      <c r="L55" s="16" t="s">
        <v>356</v>
      </c>
      <c r="M55" s="16" t="s">
        <v>367</v>
      </c>
      <c r="N55" s="17" t="s">
        <v>358</v>
      </c>
      <c r="O55" s="5" t="b">
        <v>1</v>
      </c>
    </row>
    <row r="56" spans="2:24" ht="30" customHeight="1" x14ac:dyDescent="0.15">
      <c r="B56" s="16" t="s">
        <v>84</v>
      </c>
      <c r="C56" s="20" t="s">
        <v>373</v>
      </c>
      <c r="D56" s="20">
        <v>46</v>
      </c>
      <c r="E56" s="20">
        <v>332</v>
      </c>
      <c r="F56" s="21" t="s">
        <v>304</v>
      </c>
      <c r="G56" s="22" t="s">
        <v>348</v>
      </c>
      <c r="H56" s="23" t="s">
        <v>306</v>
      </c>
      <c r="I56" s="16" t="s">
        <v>305</v>
      </c>
      <c r="J56" s="16">
        <v>19</v>
      </c>
      <c r="K56" s="16" t="s">
        <v>16</v>
      </c>
      <c r="L56" s="16" t="s">
        <v>361</v>
      </c>
      <c r="M56" s="16" t="s">
        <v>367</v>
      </c>
      <c r="N56" s="17" t="s">
        <v>358</v>
      </c>
      <c r="O56" s="5" t="b">
        <v>0</v>
      </c>
    </row>
    <row r="57" spans="2:24" ht="27.75" customHeight="1" x14ac:dyDescent="0.15">
      <c r="B57" s="16" t="s">
        <v>84</v>
      </c>
      <c r="C57" s="20" t="s">
        <v>373</v>
      </c>
      <c r="D57" s="20">
        <v>47</v>
      </c>
      <c r="E57" s="16">
        <v>333</v>
      </c>
      <c r="F57" s="21" t="s">
        <v>307</v>
      </c>
      <c r="G57" s="22" t="s">
        <v>348</v>
      </c>
      <c r="H57" s="23" t="s">
        <v>309</v>
      </c>
      <c r="I57" s="16" t="s">
        <v>308</v>
      </c>
      <c r="J57" s="16">
        <v>19</v>
      </c>
      <c r="K57" s="16" t="s">
        <v>17</v>
      </c>
      <c r="L57" s="16" t="s">
        <v>356</v>
      </c>
      <c r="M57" s="16" t="s">
        <v>367</v>
      </c>
      <c r="N57" s="17" t="s">
        <v>358</v>
      </c>
      <c r="O57" s="5" t="b">
        <v>1</v>
      </c>
    </row>
    <row r="58" spans="2:24" ht="27.75" customHeight="1" x14ac:dyDescent="0.15">
      <c r="B58" s="16" t="s">
        <v>84</v>
      </c>
      <c r="C58" s="20" t="s">
        <v>373</v>
      </c>
      <c r="D58" s="20">
        <v>48</v>
      </c>
      <c r="E58" s="20">
        <v>334</v>
      </c>
      <c r="F58" s="21" t="s">
        <v>310</v>
      </c>
      <c r="G58" s="22" t="s">
        <v>348</v>
      </c>
      <c r="H58" s="23" t="s">
        <v>311</v>
      </c>
      <c r="I58" s="16" t="s">
        <v>90</v>
      </c>
      <c r="J58" s="16">
        <v>19</v>
      </c>
      <c r="K58" s="16" t="s">
        <v>16</v>
      </c>
      <c r="L58" s="16" t="s">
        <v>356</v>
      </c>
      <c r="M58" s="16" t="s">
        <v>367</v>
      </c>
      <c r="N58" s="17" t="s">
        <v>358</v>
      </c>
      <c r="O58" s="5" t="b">
        <v>0</v>
      </c>
    </row>
    <row r="59" spans="2:24" ht="30.75" customHeight="1" x14ac:dyDescent="0.15">
      <c r="B59" s="16" t="s">
        <v>84</v>
      </c>
      <c r="C59" s="20" t="s">
        <v>373</v>
      </c>
      <c r="D59" s="20">
        <v>49</v>
      </c>
      <c r="E59" s="16">
        <v>335</v>
      </c>
      <c r="F59" s="21" t="s">
        <v>312</v>
      </c>
      <c r="G59" s="22" t="s">
        <v>348</v>
      </c>
      <c r="H59" s="23" t="s">
        <v>314</v>
      </c>
      <c r="I59" s="16" t="s">
        <v>313</v>
      </c>
      <c r="J59" s="16">
        <v>19</v>
      </c>
      <c r="K59" s="16" t="s">
        <v>16</v>
      </c>
      <c r="L59" s="16" t="s">
        <v>356</v>
      </c>
      <c r="M59" s="16" t="s">
        <v>356</v>
      </c>
      <c r="N59" s="17" t="s">
        <v>358</v>
      </c>
      <c r="O59" s="5" t="b">
        <v>1</v>
      </c>
    </row>
    <row r="60" spans="2:24" ht="27.75" customHeight="1" x14ac:dyDescent="0.15">
      <c r="B60" s="16" t="s">
        <v>84</v>
      </c>
      <c r="C60" s="20" t="s">
        <v>373</v>
      </c>
      <c r="D60" s="20">
        <v>50</v>
      </c>
      <c r="E60" s="20">
        <v>336</v>
      </c>
      <c r="F60" s="21" t="s">
        <v>315</v>
      </c>
      <c r="G60" s="22" t="s">
        <v>348</v>
      </c>
      <c r="H60" s="23" t="s">
        <v>317</v>
      </c>
      <c r="I60" s="16" t="s">
        <v>316</v>
      </c>
      <c r="J60" s="16">
        <v>19</v>
      </c>
      <c r="K60" s="16" t="s">
        <v>16</v>
      </c>
      <c r="L60" s="16" t="s">
        <v>356</v>
      </c>
      <c r="M60" s="16" t="s">
        <v>356</v>
      </c>
      <c r="N60" s="17" t="s">
        <v>358</v>
      </c>
      <c r="O60" s="5" t="b">
        <v>0</v>
      </c>
    </row>
    <row r="61" spans="2:24" ht="27.75" customHeight="1" x14ac:dyDescent="0.15">
      <c r="B61" s="16" t="s">
        <v>84</v>
      </c>
      <c r="C61" s="20" t="s">
        <v>373</v>
      </c>
      <c r="D61" s="20">
        <v>51</v>
      </c>
      <c r="E61" s="20">
        <v>346</v>
      </c>
      <c r="F61" s="21" t="s">
        <v>320</v>
      </c>
      <c r="G61" s="22" t="s">
        <v>348</v>
      </c>
      <c r="H61" s="23" t="s">
        <v>321</v>
      </c>
      <c r="I61" s="16" t="s">
        <v>91</v>
      </c>
      <c r="J61" s="16">
        <v>19</v>
      </c>
      <c r="K61" s="16" t="s">
        <v>16</v>
      </c>
      <c r="L61" s="16" t="s">
        <v>356</v>
      </c>
      <c r="M61" s="16" t="s">
        <v>367</v>
      </c>
      <c r="N61" s="17" t="s">
        <v>358</v>
      </c>
      <c r="O61" s="5" t="b">
        <v>1</v>
      </c>
    </row>
    <row r="62" spans="2:24" ht="27.75" customHeight="1" x14ac:dyDescent="0.15">
      <c r="B62" s="16" t="s">
        <v>84</v>
      </c>
      <c r="C62" s="20" t="s">
        <v>373</v>
      </c>
      <c r="D62" s="20">
        <v>52</v>
      </c>
      <c r="E62" s="20">
        <v>375</v>
      </c>
      <c r="F62" s="21" t="s">
        <v>329</v>
      </c>
      <c r="G62" s="22" t="s">
        <v>348</v>
      </c>
      <c r="H62" s="23" t="s">
        <v>330</v>
      </c>
      <c r="I62" s="16" t="s">
        <v>53</v>
      </c>
      <c r="J62" s="16">
        <v>19</v>
      </c>
      <c r="K62" s="16" t="s">
        <v>16</v>
      </c>
      <c r="L62" s="16" t="s">
        <v>361</v>
      </c>
      <c r="M62" s="16" t="s">
        <v>367</v>
      </c>
      <c r="N62" s="17" t="s">
        <v>358</v>
      </c>
      <c r="O62" s="5" t="b">
        <v>0</v>
      </c>
      <c r="P62" s="24"/>
      <c r="Q62" s="24"/>
      <c r="R62" s="24"/>
      <c r="S62" s="24"/>
      <c r="T62" s="24"/>
      <c r="U62" s="24"/>
      <c r="V62" s="24"/>
      <c r="W62" s="24"/>
      <c r="X62" s="24"/>
    </row>
    <row r="63" spans="2:24" ht="27.75" customHeight="1" x14ac:dyDescent="0.15">
      <c r="B63" s="16" t="s">
        <v>84</v>
      </c>
      <c r="C63" s="20" t="s">
        <v>373</v>
      </c>
      <c r="D63" s="20">
        <v>53</v>
      </c>
      <c r="E63" s="16">
        <v>384</v>
      </c>
      <c r="F63" s="21" t="s">
        <v>331</v>
      </c>
      <c r="G63" s="22" t="s">
        <v>348</v>
      </c>
      <c r="H63" s="23" t="s">
        <v>332</v>
      </c>
      <c r="I63" s="16" t="s">
        <v>88</v>
      </c>
      <c r="J63" s="16">
        <v>18</v>
      </c>
      <c r="K63" s="16" t="s">
        <v>16</v>
      </c>
      <c r="L63" s="16" t="s">
        <v>361</v>
      </c>
      <c r="M63" s="16" t="s">
        <v>367</v>
      </c>
      <c r="N63" s="17" t="s">
        <v>358</v>
      </c>
      <c r="O63" s="5" t="b">
        <v>1</v>
      </c>
    </row>
    <row r="64" spans="2:24" ht="27.75" customHeight="1" x14ac:dyDescent="0.15">
      <c r="B64" s="16" t="s">
        <v>81</v>
      </c>
      <c r="C64" s="20" t="s">
        <v>374</v>
      </c>
      <c r="D64" s="20">
        <v>54</v>
      </c>
      <c r="E64" s="16">
        <v>1</v>
      </c>
      <c r="F64" s="21" t="s">
        <v>75</v>
      </c>
      <c r="G64" s="22" t="s">
        <v>348</v>
      </c>
      <c r="H64" s="23" t="s">
        <v>32</v>
      </c>
      <c r="I64" s="16" t="s">
        <v>31</v>
      </c>
      <c r="J64" s="16">
        <v>120</v>
      </c>
      <c r="K64" s="16" t="s">
        <v>22</v>
      </c>
      <c r="L64" s="16" t="s">
        <v>356</v>
      </c>
      <c r="M64" s="16" t="s">
        <v>356</v>
      </c>
      <c r="N64" s="17" t="s">
        <v>375</v>
      </c>
      <c r="O64" s="5" t="b">
        <v>0</v>
      </c>
    </row>
    <row r="65" spans="2:15" ht="30" customHeight="1" x14ac:dyDescent="0.15">
      <c r="B65" s="16" t="s">
        <v>81</v>
      </c>
      <c r="C65" s="20" t="s">
        <v>374</v>
      </c>
      <c r="D65" s="20">
        <v>55</v>
      </c>
      <c r="E65" s="16">
        <v>3</v>
      </c>
      <c r="F65" s="21" t="s">
        <v>1</v>
      </c>
      <c r="G65" s="22" t="s">
        <v>348</v>
      </c>
      <c r="H65" s="23" t="s">
        <v>36</v>
      </c>
      <c r="I65" s="16" t="s">
        <v>35</v>
      </c>
      <c r="J65" s="16">
        <v>120</v>
      </c>
      <c r="K65" s="16" t="s">
        <v>22</v>
      </c>
      <c r="L65" s="16" t="s">
        <v>356</v>
      </c>
      <c r="M65" s="16" t="s">
        <v>356</v>
      </c>
      <c r="N65" s="17" t="s">
        <v>375</v>
      </c>
      <c r="O65" s="5" t="b">
        <v>1</v>
      </c>
    </row>
    <row r="66" spans="2:15" ht="30" customHeight="1" x14ac:dyDescent="0.15">
      <c r="B66" s="16" t="s">
        <v>81</v>
      </c>
      <c r="C66" s="20" t="s">
        <v>374</v>
      </c>
      <c r="D66" s="20">
        <v>56</v>
      </c>
      <c r="E66" s="16">
        <v>8</v>
      </c>
      <c r="F66" s="21" t="s">
        <v>3</v>
      </c>
      <c r="G66" s="22" t="s">
        <v>348</v>
      </c>
      <c r="H66" s="23" t="s">
        <v>40</v>
      </c>
      <c r="I66" s="16" t="s">
        <v>39</v>
      </c>
      <c r="J66" s="16">
        <v>120</v>
      </c>
      <c r="K66" s="16" t="s">
        <v>22</v>
      </c>
      <c r="L66" s="16" t="s">
        <v>356</v>
      </c>
      <c r="M66" s="16" t="s">
        <v>356</v>
      </c>
      <c r="N66" s="17" t="s">
        <v>375</v>
      </c>
      <c r="O66" s="5" t="b">
        <v>0</v>
      </c>
    </row>
    <row r="67" spans="2:15" ht="27.75" customHeight="1" x14ac:dyDescent="0.15">
      <c r="B67" s="16" t="s">
        <v>81</v>
      </c>
      <c r="C67" s="20" t="s">
        <v>362</v>
      </c>
      <c r="D67" s="20">
        <v>57</v>
      </c>
      <c r="E67" s="16">
        <v>124</v>
      </c>
      <c r="F67" s="21" t="s">
        <v>18</v>
      </c>
      <c r="G67" s="22" t="s">
        <v>348</v>
      </c>
      <c r="H67" s="23" t="s">
        <v>19</v>
      </c>
      <c r="I67" s="16" t="s">
        <v>145</v>
      </c>
      <c r="J67" s="16">
        <v>45</v>
      </c>
      <c r="K67" s="16" t="s">
        <v>16</v>
      </c>
      <c r="L67" s="16" t="s">
        <v>356</v>
      </c>
      <c r="M67" s="16" t="s">
        <v>367</v>
      </c>
      <c r="N67" s="17" t="s">
        <v>375</v>
      </c>
      <c r="O67" s="5" t="b">
        <v>1</v>
      </c>
    </row>
    <row r="68" spans="2:15" ht="27.75" customHeight="1" x14ac:dyDescent="0.15">
      <c r="B68" s="16" t="s">
        <v>81</v>
      </c>
      <c r="C68" s="20" t="s">
        <v>362</v>
      </c>
      <c r="D68" s="20">
        <v>58</v>
      </c>
      <c r="E68" s="16">
        <v>388</v>
      </c>
      <c r="F68" s="21" t="s">
        <v>280</v>
      </c>
      <c r="G68" s="22" t="s">
        <v>348</v>
      </c>
      <c r="H68" s="23" t="s">
        <v>282</v>
      </c>
      <c r="I68" s="16" t="s">
        <v>281</v>
      </c>
      <c r="J68" s="16">
        <v>60</v>
      </c>
      <c r="K68" s="16" t="s">
        <v>16</v>
      </c>
      <c r="L68" s="16" t="s">
        <v>361</v>
      </c>
      <c r="M68" s="16" t="s">
        <v>367</v>
      </c>
      <c r="N68" s="17" t="s">
        <v>375</v>
      </c>
      <c r="O68" s="5" t="b">
        <v>0</v>
      </c>
    </row>
    <row r="69" spans="2:15" ht="27.75" customHeight="1" x14ac:dyDescent="0.15">
      <c r="B69" s="16" t="s">
        <v>82</v>
      </c>
      <c r="C69" s="20" t="s">
        <v>374</v>
      </c>
      <c r="D69" s="20">
        <v>59</v>
      </c>
      <c r="E69" s="16">
        <v>2</v>
      </c>
      <c r="F69" s="21" t="s">
        <v>0</v>
      </c>
      <c r="G69" s="22" t="s">
        <v>348</v>
      </c>
      <c r="H69" s="23" t="s">
        <v>34</v>
      </c>
      <c r="I69" s="16" t="s">
        <v>33</v>
      </c>
      <c r="J69" s="16">
        <v>120</v>
      </c>
      <c r="K69" s="16" t="s">
        <v>22</v>
      </c>
      <c r="L69" s="16" t="s">
        <v>356</v>
      </c>
      <c r="M69" s="16" t="s">
        <v>356</v>
      </c>
      <c r="N69" s="17" t="s">
        <v>376</v>
      </c>
      <c r="O69" s="5" t="b">
        <v>1</v>
      </c>
    </row>
    <row r="70" spans="2:15" ht="27.75" customHeight="1" x14ac:dyDescent="0.15">
      <c r="B70" s="16" t="s">
        <v>82</v>
      </c>
      <c r="C70" s="20" t="s">
        <v>355</v>
      </c>
      <c r="D70" s="20">
        <v>60</v>
      </c>
      <c r="E70" s="16">
        <v>344</v>
      </c>
      <c r="F70" s="21" t="s">
        <v>100</v>
      </c>
      <c r="G70" s="22" t="s">
        <v>348</v>
      </c>
      <c r="H70" s="23" t="s">
        <v>102</v>
      </c>
      <c r="I70" s="16" t="s">
        <v>101</v>
      </c>
      <c r="J70" s="16">
        <v>117</v>
      </c>
      <c r="K70" s="16" t="s">
        <v>16</v>
      </c>
      <c r="L70" s="16" t="s">
        <v>356</v>
      </c>
      <c r="M70" s="16" t="s">
        <v>357</v>
      </c>
      <c r="N70" s="17" t="s">
        <v>376</v>
      </c>
      <c r="O70" s="5" t="b">
        <v>0</v>
      </c>
    </row>
    <row r="71" spans="2:15" ht="27.75" customHeight="1" x14ac:dyDescent="0.15">
      <c r="B71" s="16" t="s">
        <v>82</v>
      </c>
      <c r="C71" s="20" t="s">
        <v>355</v>
      </c>
      <c r="D71" s="20">
        <v>60</v>
      </c>
      <c r="E71" s="20" t="s">
        <v>85</v>
      </c>
      <c r="F71" s="21" t="s">
        <v>377</v>
      </c>
      <c r="G71" s="22"/>
      <c r="H71" s="23" t="s">
        <v>378</v>
      </c>
      <c r="I71" s="16" t="s">
        <v>379</v>
      </c>
      <c r="J71" s="16">
        <v>0</v>
      </c>
      <c r="K71" s="16" t="s">
        <v>85</v>
      </c>
      <c r="L71" s="16" t="s">
        <v>85</v>
      </c>
      <c r="M71" s="16" t="s">
        <v>356</v>
      </c>
      <c r="N71" s="17" t="s">
        <v>376</v>
      </c>
      <c r="O71" s="5" t="b">
        <v>0</v>
      </c>
    </row>
    <row r="72" spans="2:15" ht="27.75" customHeight="1" x14ac:dyDescent="0.15">
      <c r="B72" s="16" t="s">
        <v>83</v>
      </c>
      <c r="C72" s="20" t="s">
        <v>355</v>
      </c>
      <c r="D72" s="20">
        <v>60</v>
      </c>
      <c r="E72" s="16">
        <v>347</v>
      </c>
      <c r="F72" s="21" t="s">
        <v>380</v>
      </c>
      <c r="G72" s="22"/>
      <c r="H72" s="23" t="s">
        <v>103</v>
      </c>
      <c r="I72" s="16" t="s">
        <v>381</v>
      </c>
      <c r="J72" s="16">
        <v>29</v>
      </c>
      <c r="K72" s="16" t="s">
        <v>16</v>
      </c>
      <c r="L72" s="16" t="s">
        <v>356</v>
      </c>
      <c r="M72" s="16" t="s">
        <v>357</v>
      </c>
      <c r="N72" s="17" t="s">
        <v>376</v>
      </c>
      <c r="O72" s="5" t="b">
        <v>0</v>
      </c>
    </row>
    <row r="73" spans="2:15" ht="30" customHeight="1" x14ac:dyDescent="0.15">
      <c r="B73" s="16" t="s">
        <v>82</v>
      </c>
      <c r="C73" s="20" t="s">
        <v>355</v>
      </c>
      <c r="D73" s="20">
        <v>61</v>
      </c>
      <c r="E73" s="16">
        <v>389</v>
      </c>
      <c r="F73" s="21" t="s">
        <v>106</v>
      </c>
      <c r="G73" s="22" t="s">
        <v>348</v>
      </c>
      <c r="H73" s="23" t="s">
        <v>108</v>
      </c>
      <c r="I73" s="16" t="s">
        <v>107</v>
      </c>
      <c r="J73" s="16">
        <v>90</v>
      </c>
      <c r="K73" s="16" t="s">
        <v>16</v>
      </c>
      <c r="L73" s="16" t="s">
        <v>365</v>
      </c>
      <c r="M73" s="16" t="s">
        <v>356</v>
      </c>
      <c r="N73" s="17" t="s">
        <v>376</v>
      </c>
      <c r="O73" s="5" t="b">
        <v>1</v>
      </c>
    </row>
    <row r="74" spans="2:15" ht="27.75" customHeight="1" x14ac:dyDescent="0.15">
      <c r="B74" s="16" t="s">
        <v>82</v>
      </c>
      <c r="C74" s="20" t="s">
        <v>355</v>
      </c>
      <c r="D74" s="20">
        <v>62</v>
      </c>
      <c r="E74" s="16">
        <v>390</v>
      </c>
      <c r="F74" s="21" t="s">
        <v>109</v>
      </c>
      <c r="G74" s="22" t="s">
        <v>348</v>
      </c>
      <c r="H74" s="23" t="s">
        <v>110</v>
      </c>
      <c r="I74" s="16" t="s">
        <v>61</v>
      </c>
      <c r="J74" s="16">
        <v>80</v>
      </c>
      <c r="K74" s="16" t="s">
        <v>16</v>
      </c>
      <c r="L74" s="16" t="s">
        <v>361</v>
      </c>
      <c r="M74" s="16" t="s">
        <v>367</v>
      </c>
      <c r="N74" s="17" t="s">
        <v>376</v>
      </c>
      <c r="O74" s="5" t="b">
        <v>0</v>
      </c>
    </row>
    <row r="75" spans="2:15" ht="27.75" customHeight="1" x14ac:dyDescent="0.15">
      <c r="B75" s="16" t="s">
        <v>82</v>
      </c>
      <c r="C75" s="20" t="s">
        <v>355</v>
      </c>
      <c r="D75" s="20">
        <v>63</v>
      </c>
      <c r="E75" s="16">
        <v>391</v>
      </c>
      <c r="F75" s="21" t="s">
        <v>111</v>
      </c>
      <c r="G75" s="22" t="s">
        <v>348</v>
      </c>
      <c r="H75" s="23" t="s">
        <v>113</v>
      </c>
      <c r="I75" s="16" t="s">
        <v>112</v>
      </c>
      <c r="J75" s="16">
        <v>90</v>
      </c>
      <c r="K75" s="16" t="s">
        <v>17</v>
      </c>
      <c r="L75" s="16" t="s">
        <v>356</v>
      </c>
      <c r="M75" s="16" t="s">
        <v>364</v>
      </c>
      <c r="N75" s="17" t="s">
        <v>376</v>
      </c>
      <c r="O75" s="5" t="b">
        <v>1</v>
      </c>
    </row>
    <row r="76" spans="2:15" ht="30" customHeight="1" x14ac:dyDescent="0.15">
      <c r="B76" s="16" t="s">
        <v>82</v>
      </c>
      <c r="C76" s="20" t="s">
        <v>362</v>
      </c>
      <c r="D76" s="20">
        <v>64</v>
      </c>
      <c r="E76" s="16">
        <v>16</v>
      </c>
      <c r="F76" s="21" t="s">
        <v>122</v>
      </c>
      <c r="G76" s="22" t="s">
        <v>348</v>
      </c>
      <c r="H76" s="23" t="s">
        <v>124</v>
      </c>
      <c r="I76" s="16" t="s">
        <v>123</v>
      </c>
      <c r="J76" s="16">
        <v>70</v>
      </c>
      <c r="K76" s="16" t="s">
        <v>16</v>
      </c>
      <c r="L76" s="16" t="s">
        <v>361</v>
      </c>
      <c r="M76" s="16" t="s">
        <v>356</v>
      </c>
      <c r="N76" s="17" t="s">
        <v>376</v>
      </c>
      <c r="O76" s="5" t="b">
        <v>0</v>
      </c>
    </row>
    <row r="77" spans="2:15" ht="30" customHeight="1" x14ac:dyDescent="0.15">
      <c r="B77" s="16" t="s">
        <v>82</v>
      </c>
      <c r="C77" s="20" t="s">
        <v>362</v>
      </c>
      <c r="D77" s="20">
        <v>65</v>
      </c>
      <c r="E77" s="20">
        <v>17</v>
      </c>
      <c r="F77" s="21" t="s">
        <v>5</v>
      </c>
      <c r="G77" s="22" t="s">
        <v>348</v>
      </c>
      <c r="H77" s="23" t="s">
        <v>42</v>
      </c>
      <c r="I77" s="16" t="s">
        <v>41</v>
      </c>
      <c r="J77" s="16">
        <v>120</v>
      </c>
      <c r="K77" s="16" t="s">
        <v>16</v>
      </c>
      <c r="L77" s="16" t="s">
        <v>361</v>
      </c>
      <c r="M77" s="16" t="s">
        <v>356</v>
      </c>
      <c r="N77" s="17" t="s">
        <v>376</v>
      </c>
      <c r="O77" s="5" t="b">
        <v>1</v>
      </c>
    </row>
    <row r="78" spans="2:15" ht="30" customHeight="1" x14ac:dyDescent="0.15">
      <c r="B78" s="16" t="s">
        <v>82</v>
      </c>
      <c r="C78" s="20" t="s">
        <v>362</v>
      </c>
      <c r="D78" s="20">
        <v>66</v>
      </c>
      <c r="E78" s="20">
        <v>18</v>
      </c>
      <c r="F78" s="21" t="s">
        <v>125</v>
      </c>
      <c r="G78" s="22" t="s">
        <v>348</v>
      </c>
      <c r="H78" s="23" t="s">
        <v>24</v>
      </c>
      <c r="I78" s="16" t="s">
        <v>126</v>
      </c>
      <c r="J78" s="16">
        <v>120</v>
      </c>
      <c r="K78" s="16" t="s">
        <v>16</v>
      </c>
      <c r="L78" s="16" t="s">
        <v>361</v>
      </c>
      <c r="M78" s="16" t="s">
        <v>365</v>
      </c>
      <c r="N78" s="17" t="s">
        <v>376</v>
      </c>
      <c r="O78" s="5" t="b">
        <v>0</v>
      </c>
    </row>
    <row r="79" spans="2:15" ht="30" customHeight="1" x14ac:dyDescent="0.15">
      <c r="B79" s="16" t="s">
        <v>82</v>
      </c>
      <c r="C79" s="20" t="s">
        <v>362</v>
      </c>
      <c r="D79" s="20">
        <v>66</v>
      </c>
      <c r="E79" s="20">
        <v>339</v>
      </c>
      <c r="F79" s="21" t="s">
        <v>359</v>
      </c>
      <c r="G79" s="22"/>
      <c r="H79" s="23" t="s">
        <v>25</v>
      </c>
      <c r="I79" s="16" t="s">
        <v>382</v>
      </c>
      <c r="J79" s="16">
        <v>12</v>
      </c>
      <c r="K79" s="16" t="s">
        <v>16</v>
      </c>
      <c r="L79" s="16" t="s">
        <v>356</v>
      </c>
      <c r="M79" s="16" t="s">
        <v>365</v>
      </c>
      <c r="N79" s="17" t="s">
        <v>376</v>
      </c>
      <c r="O79" s="5" t="b">
        <v>0</v>
      </c>
    </row>
    <row r="80" spans="2:15" ht="36.75" customHeight="1" x14ac:dyDescent="0.15">
      <c r="B80" s="16" t="s">
        <v>82</v>
      </c>
      <c r="C80" s="20" t="s">
        <v>362</v>
      </c>
      <c r="D80" s="20">
        <v>67</v>
      </c>
      <c r="E80" s="20">
        <v>19</v>
      </c>
      <c r="F80" s="21" t="s">
        <v>127</v>
      </c>
      <c r="G80" s="22" t="s">
        <v>348</v>
      </c>
      <c r="H80" s="23" t="s">
        <v>129</v>
      </c>
      <c r="I80" s="16" t="s">
        <v>128</v>
      </c>
      <c r="J80" s="16">
        <v>90</v>
      </c>
      <c r="K80" s="16" t="s">
        <v>16</v>
      </c>
      <c r="L80" s="16" t="s">
        <v>361</v>
      </c>
      <c r="M80" s="16" t="s">
        <v>356</v>
      </c>
      <c r="N80" s="17" t="s">
        <v>376</v>
      </c>
      <c r="O80" s="5" t="b">
        <v>1</v>
      </c>
    </row>
    <row r="81" spans="2:15" ht="30" customHeight="1" x14ac:dyDescent="0.15">
      <c r="B81" s="16" t="s">
        <v>82</v>
      </c>
      <c r="C81" s="20" t="s">
        <v>362</v>
      </c>
      <c r="D81" s="20">
        <v>67</v>
      </c>
      <c r="E81" s="20">
        <v>350</v>
      </c>
      <c r="F81" s="21" t="s">
        <v>359</v>
      </c>
      <c r="G81" s="22"/>
      <c r="H81" s="23" t="s">
        <v>130</v>
      </c>
      <c r="I81" s="16" t="s">
        <v>85</v>
      </c>
      <c r="J81" s="16">
        <v>30</v>
      </c>
      <c r="K81" s="16" t="s">
        <v>16</v>
      </c>
      <c r="L81" s="16" t="s">
        <v>356</v>
      </c>
      <c r="M81" s="16" t="s">
        <v>383</v>
      </c>
      <c r="N81" s="17" t="s">
        <v>376</v>
      </c>
      <c r="O81" s="5" t="b">
        <v>1</v>
      </c>
    </row>
    <row r="82" spans="2:15" ht="30" customHeight="1" x14ac:dyDescent="0.15">
      <c r="B82" s="16" t="s">
        <v>82</v>
      </c>
      <c r="C82" s="20" t="s">
        <v>362</v>
      </c>
      <c r="D82" s="20">
        <v>68</v>
      </c>
      <c r="E82" s="16">
        <v>123</v>
      </c>
      <c r="F82" s="21" t="s">
        <v>10</v>
      </c>
      <c r="G82" s="22" t="s">
        <v>348</v>
      </c>
      <c r="H82" s="23" t="s">
        <v>144</v>
      </c>
      <c r="I82" s="16" t="s">
        <v>143</v>
      </c>
      <c r="J82" s="16">
        <v>120</v>
      </c>
      <c r="K82" s="16" t="s">
        <v>16</v>
      </c>
      <c r="L82" s="16" t="s">
        <v>361</v>
      </c>
      <c r="M82" s="16" t="s">
        <v>364</v>
      </c>
      <c r="N82" s="17" t="s">
        <v>376</v>
      </c>
      <c r="O82" s="5" t="b">
        <v>0</v>
      </c>
    </row>
    <row r="83" spans="2:15" ht="27.75" customHeight="1" x14ac:dyDescent="0.15">
      <c r="B83" s="16" t="s">
        <v>82</v>
      </c>
      <c r="C83" s="20" t="s">
        <v>362</v>
      </c>
      <c r="D83" s="20">
        <v>69</v>
      </c>
      <c r="E83" s="16">
        <v>303</v>
      </c>
      <c r="F83" s="21" t="s">
        <v>158</v>
      </c>
      <c r="G83" s="22" t="s">
        <v>348</v>
      </c>
      <c r="H83" s="23" t="s">
        <v>160</v>
      </c>
      <c r="I83" s="16" t="s">
        <v>159</v>
      </c>
      <c r="J83" s="16">
        <v>120</v>
      </c>
      <c r="K83" s="16" t="s">
        <v>16</v>
      </c>
      <c r="L83" s="16" t="s">
        <v>361</v>
      </c>
      <c r="M83" s="16" t="s">
        <v>361</v>
      </c>
      <c r="N83" s="17" t="s">
        <v>376</v>
      </c>
      <c r="O83" s="5" t="b">
        <v>1</v>
      </c>
    </row>
    <row r="84" spans="2:15" ht="30" customHeight="1" x14ac:dyDescent="0.15">
      <c r="B84" s="16" t="s">
        <v>82</v>
      </c>
      <c r="C84" s="20" t="s">
        <v>362</v>
      </c>
      <c r="D84" s="20">
        <v>70</v>
      </c>
      <c r="E84" s="16">
        <v>306</v>
      </c>
      <c r="F84" s="21" t="s">
        <v>164</v>
      </c>
      <c r="G84" s="22" t="s">
        <v>348</v>
      </c>
      <c r="H84" s="23" t="s">
        <v>166</v>
      </c>
      <c r="I84" s="16" t="s">
        <v>165</v>
      </c>
      <c r="J84" s="16">
        <v>110</v>
      </c>
      <c r="K84" s="16" t="s">
        <v>16</v>
      </c>
      <c r="L84" s="16" t="s">
        <v>361</v>
      </c>
      <c r="M84" s="16" t="s">
        <v>356</v>
      </c>
      <c r="N84" s="17" t="s">
        <v>376</v>
      </c>
      <c r="O84" s="5" t="b">
        <v>0</v>
      </c>
    </row>
    <row r="85" spans="2:15" ht="30" customHeight="1" x14ac:dyDescent="0.15">
      <c r="B85" s="16" t="s">
        <v>82</v>
      </c>
      <c r="C85" s="20" t="s">
        <v>362</v>
      </c>
      <c r="D85" s="20">
        <v>71</v>
      </c>
      <c r="E85" s="16">
        <v>308</v>
      </c>
      <c r="F85" s="21" t="s">
        <v>13</v>
      </c>
      <c r="G85" s="22" t="s">
        <v>348</v>
      </c>
      <c r="H85" s="23" t="s">
        <v>167</v>
      </c>
      <c r="I85" s="16" t="s">
        <v>62</v>
      </c>
      <c r="J85" s="16">
        <v>120</v>
      </c>
      <c r="K85" s="16" t="s">
        <v>16</v>
      </c>
      <c r="L85" s="16" t="s">
        <v>356</v>
      </c>
      <c r="M85" s="16" t="s">
        <v>367</v>
      </c>
      <c r="N85" s="17" t="s">
        <v>376</v>
      </c>
      <c r="O85" s="5" t="b">
        <v>1</v>
      </c>
    </row>
    <row r="86" spans="2:15" ht="30" customHeight="1" x14ac:dyDescent="0.15">
      <c r="B86" s="16" t="s">
        <v>82</v>
      </c>
      <c r="C86" s="20" t="s">
        <v>362</v>
      </c>
      <c r="D86" s="20">
        <v>72</v>
      </c>
      <c r="E86" s="16">
        <v>313</v>
      </c>
      <c r="F86" s="21" t="s">
        <v>14</v>
      </c>
      <c r="G86" s="22" t="s">
        <v>348</v>
      </c>
      <c r="H86" s="23" t="s">
        <v>169</v>
      </c>
      <c r="I86" s="16" t="s">
        <v>45</v>
      </c>
      <c r="J86" s="16">
        <v>120</v>
      </c>
      <c r="K86" s="16" t="s">
        <v>16</v>
      </c>
      <c r="L86" s="16" t="s">
        <v>361</v>
      </c>
      <c r="M86" s="16" t="s">
        <v>356</v>
      </c>
      <c r="N86" s="17" t="s">
        <v>376</v>
      </c>
      <c r="O86" s="5" t="b">
        <v>0</v>
      </c>
    </row>
    <row r="87" spans="2:15" ht="30" customHeight="1" x14ac:dyDescent="0.15">
      <c r="B87" s="16" t="s">
        <v>82</v>
      </c>
      <c r="C87" s="20" t="s">
        <v>362</v>
      </c>
      <c r="D87" s="20">
        <v>73</v>
      </c>
      <c r="E87" s="16">
        <v>318</v>
      </c>
      <c r="F87" s="21" t="s">
        <v>175</v>
      </c>
      <c r="G87" s="22" t="s">
        <v>348</v>
      </c>
      <c r="H87" s="23" t="s">
        <v>176</v>
      </c>
      <c r="I87" s="16" t="s">
        <v>1395</v>
      </c>
      <c r="J87" s="16">
        <v>90</v>
      </c>
      <c r="K87" s="16" t="s">
        <v>17</v>
      </c>
      <c r="L87" s="16" t="s">
        <v>361</v>
      </c>
      <c r="M87" s="16" t="s">
        <v>356</v>
      </c>
      <c r="N87" s="17" t="s">
        <v>376</v>
      </c>
      <c r="O87" s="5" t="b">
        <v>1</v>
      </c>
    </row>
    <row r="88" spans="2:15" ht="30" customHeight="1" x14ac:dyDescent="0.15">
      <c r="B88" s="16" t="s">
        <v>82</v>
      </c>
      <c r="C88" s="20" t="s">
        <v>362</v>
      </c>
      <c r="D88" s="20">
        <v>74</v>
      </c>
      <c r="E88" s="16">
        <v>343</v>
      </c>
      <c r="F88" s="21" t="s">
        <v>196</v>
      </c>
      <c r="G88" s="22" t="s">
        <v>348</v>
      </c>
      <c r="H88" s="23" t="s">
        <v>198</v>
      </c>
      <c r="I88" s="16" t="s">
        <v>197</v>
      </c>
      <c r="J88" s="16">
        <v>90</v>
      </c>
      <c r="K88" s="16" t="s">
        <v>17</v>
      </c>
      <c r="L88" s="16" t="s">
        <v>361</v>
      </c>
      <c r="M88" s="16" t="s">
        <v>356</v>
      </c>
      <c r="N88" s="17" t="s">
        <v>376</v>
      </c>
      <c r="O88" s="5" t="b">
        <v>0</v>
      </c>
    </row>
    <row r="89" spans="2:15" ht="30" customHeight="1" x14ac:dyDescent="0.15">
      <c r="B89" s="16" t="s">
        <v>82</v>
      </c>
      <c r="C89" s="20" t="s">
        <v>362</v>
      </c>
      <c r="D89" s="20">
        <v>75</v>
      </c>
      <c r="E89" s="20">
        <v>349</v>
      </c>
      <c r="F89" s="21" t="s">
        <v>202</v>
      </c>
      <c r="G89" s="22" t="s">
        <v>348</v>
      </c>
      <c r="H89" s="23" t="s">
        <v>203</v>
      </c>
      <c r="I89" s="16" t="s">
        <v>29</v>
      </c>
      <c r="J89" s="16">
        <v>45</v>
      </c>
      <c r="K89" s="16" t="s">
        <v>16</v>
      </c>
      <c r="L89" s="16" t="s">
        <v>361</v>
      </c>
      <c r="M89" s="16" t="s">
        <v>364</v>
      </c>
      <c r="N89" s="17" t="s">
        <v>376</v>
      </c>
      <c r="O89" s="5" t="b">
        <v>1</v>
      </c>
    </row>
    <row r="90" spans="2:15" ht="30" customHeight="1" x14ac:dyDescent="0.15">
      <c r="B90" s="16" t="s">
        <v>82</v>
      </c>
      <c r="C90" s="20" t="s">
        <v>362</v>
      </c>
      <c r="D90" s="20">
        <v>76</v>
      </c>
      <c r="E90" s="20">
        <v>358</v>
      </c>
      <c r="F90" s="21" t="s">
        <v>218</v>
      </c>
      <c r="G90" s="22" t="s">
        <v>348</v>
      </c>
      <c r="H90" s="23" t="s">
        <v>220</v>
      </c>
      <c r="I90" s="16" t="s">
        <v>219</v>
      </c>
      <c r="J90" s="16">
        <v>60</v>
      </c>
      <c r="K90" s="16" t="s">
        <v>17</v>
      </c>
      <c r="L90" s="16" t="s">
        <v>361</v>
      </c>
      <c r="M90" s="16" t="s">
        <v>356</v>
      </c>
      <c r="N90" s="17" t="s">
        <v>376</v>
      </c>
      <c r="O90" s="5" t="b">
        <v>0</v>
      </c>
    </row>
    <row r="91" spans="2:15" ht="30" customHeight="1" x14ac:dyDescent="0.15">
      <c r="B91" s="16" t="s">
        <v>82</v>
      </c>
      <c r="C91" s="20" t="s">
        <v>362</v>
      </c>
      <c r="D91" s="20">
        <v>77</v>
      </c>
      <c r="E91" s="20">
        <v>362</v>
      </c>
      <c r="F91" s="21" t="s">
        <v>224</v>
      </c>
      <c r="G91" s="22" t="s">
        <v>348</v>
      </c>
      <c r="H91" s="23" t="s">
        <v>226</v>
      </c>
      <c r="I91" s="16" t="s">
        <v>225</v>
      </c>
      <c r="J91" s="16">
        <v>70</v>
      </c>
      <c r="K91" s="16" t="s">
        <v>16</v>
      </c>
      <c r="L91" s="16" t="s">
        <v>356</v>
      </c>
      <c r="M91" s="16" t="s">
        <v>356</v>
      </c>
      <c r="N91" s="17" t="s">
        <v>376</v>
      </c>
      <c r="O91" s="5" t="b">
        <v>1</v>
      </c>
    </row>
    <row r="92" spans="2:15" ht="30" customHeight="1" x14ac:dyDescent="0.15">
      <c r="B92" s="16" t="s">
        <v>82</v>
      </c>
      <c r="C92" s="20" t="s">
        <v>362</v>
      </c>
      <c r="D92" s="20">
        <v>78</v>
      </c>
      <c r="E92" s="16">
        <v>363</v>
      </c>
      <c r="F92" s="21" t="s">
        <v>227</v>
      </c>
      <c r="G92" s="22" t="s">
        <v>348</v>
      </c>
      <c r="H92" s="23" t="s">
        <v>229</v>
      </c>
      <c r="I92" s="16" t="s">
        <v>228</v>
      </c>
      <c r="J92" s="16">
        <v>135</v>
      </c>
      <c r="K92" s="16" t="s">
        <v>22</v>
      </c>
      <c r="L92" s="16" t="s">
        <v>356</v>
      </c>
      <c r="M92" s="16" t="s">
        <v>367</v>
      </c>
      <c r="N92" s="17" t="s">
        <v>376</v>
      </c>
      <c r="O92" s="5" t="b">
        <v>0</v>
      </c>
    </row>
    <row r="93" spans="2:15" ht="30" customHeight="1" x14ac:dyDescent="0.15">
      <c r="B93" s="16" t="s">
        <v>82</v>
      </c>
      <c r="C93" s="20" t="s">
        <v>362</v>
      </c>
      <c r="D93" s="20">
        <v>79</v>
      </c>
      <c r="E93" s="20">
        <v>366</v>
      </c>
      <c r="F93" s="21" t="s">
        <v>233</v>
      </c>
      <c r="G93" s="22" t="s">
        <v>348</v>
      </c>
      <c r="H93" s="23" t="s">
        <v>235</v>
      </c>
      <c r="I93" s="16" t="s">
        <v>234</v>
      </c>
      <c r="J93" s="16">
        <v>75</v>
      </c>
      <c r="K93" s="16" t="s">
        <v>16</v>
      </c>
      <c r="L93" s="16" t="s">
        <v>361</v>
      </c>
      <c r="M93" s="16" t="s">
        <v>367</v>
      </c>
      <c r="N93" s="17" t="s">
        <v>376</v>
      </c>
      <c r="O93" s="5" t="b">
        <v>1</v>
      </c>
    </row>
    <row r="94" spans="2:15" ht="30" customHeight="1" x14ac:dyDescent="0.15">
      <c r="B94" s="16" t="s">
        <v>82</v>
      </c>
      <c r="C94" s="20" t="s">
        <v>362</v>
      </c>
      <c r="D94" s="20">
        <v>80</v>
      </c>
      <c r="E94" s="16">
        <v>367</v>
      </c>
      <c r="F94" s="21" t="s">
        <v>236</v>
      </c>
      <c r="G94" s="22" t="s">
        <v>348</v>
      </c>
      <c r="H94" s="23" t="s">
        <v>238</v>
      </c>
      <c r="I94" s="16" t="s">
        <v>237</v>
      </c>
      <c r="J94" s="16">
        <v>110</v>
      </c>
      <c r="K94" s="16" t="s">
        <v>16</v>
      </c>
      <c r="L94" s="16" t="s">
        <v>361</v>
      </c>
      <c r="M94" s="16" t="s">
        <v>365</v>
      </c>
      <c r="N94" s="17" t="s">
        <v>376</v>
      </c>
      <c r="O94" s="5" t="b">
        <v>0</v>
      </c>
    </row>
    <row r="95" spans="2:15" ht="30" customHeight="1" x14ac:dyDescent="0.15">
      <c r="B95" s="16" t="s">
        <v>82</v>
      </c>
      <c r="C95" s="20" t="s">
        <v>362</v>
      </c>
      <c r="D95" s="20">
        <v>81</v>
      </c>
      <c r="E95" s="20">
        <v>370</v>
      </c>
      <c r="F95" s="21" t="s">
        <v>245</v>
      </c>
      <c r="G95" s="22" t="s">
        <v>348</v>
      </c>
      <c r="H95" s="23" t="s">
        <v>247</v>
      </c>
      <c r="I95" s="16" t="s">
        <v>246</v>
      </c>
      <c r="J95" s="16">
        <v>90</v>
      </c>
      <c r="K95" s="16" t="s">
        <v>22</v>
      </c>
      <c r="L95" s="16" t="s">
        <v>356</v>
      </c>
      <c r="M95" s="16" t="s">
        <v>356</v>
      </c>
      <c r="N95" s="17" t="s">
        <v>376</v>
      </c>
      <c r="O95" s="5" t="b">
        <v>1</v>
      </c>
    </row>
    <row r="96" spans="2:15" ht="30" customHeight="1" x14ac:dyDescent="0.15">
      <c r="B96" s="16" t="s">
        <v>82</v>
      </c>
      <c r="C96" s="20" t="s">
        <v>362</v>
      </c>
      <c r="D96" s="20">
        <v>82</v>
      </c>
      <c r="E96" s="16">
        <v>371</v>
      </c>
      <c r="F96" s="21" t="s">
        <v>248</v>
      </c>
      <c r="G96" s="22" t="s">
        <v>348</v>
      </c>
      <c r="H96" s="23" t="s">
        <v>250</v>
      </c>
      <c r="I96" s="16" t="s">
        <v>249</v>
      </c>
      <c r="J96" s="16">
        <v>90</v>
      </c>
      <c r="K96" s="16" t="s">
        <v>17</v>
      </c>
      <c r="L96" s="16" t="s">
        <v>356</v>
      </c>
      <c r="M96" s="16" t="s">
        <v>356</v>
      </c>
      <c r="N96" s="17" t="s">
        <v>376</v>
      </c>
      <c r="O96" s="5" t="b">
        <v>0</v>
      </c>
    </row>
    <row r="97" spans="2:24" ht="30" customHeight="1" x14ac:dyDescent="0.15">
      <c r="B97" s="16" t="s">
        <v>82</v>
      </c>
      <c r="C97" s="20" t="s">
        <v>362</v>
      </c>
      <c r="D97" s="20">
        <v>83</v>
      </c>
      <c r="E97" s="20">
        <v>377</v>
      </c>
      <c r="F97" s="21" t="s">
        <v>256</v>
      </c>
      <c r="G97" s="22" t="s">
        <v>348</v>
      </c>
      <c r="H97" s="23" t="s">
        <v>257</v>
      </c>
      <c r="I97" s="16" t="s">
        <v>55</v>
      </c>
      <c r="J97" s="16">
        <v>60</v>
      </c>
      <c r="K97" s="16" t="s">
        <v>16</v>
      </c>
      <c r="L97" s="16" t="s">
        <v>361</v>
      </c>
      <c r="M97" s="16" t="s">
        <v>367</v>
      </c>
      <c r="N97" s="17" t="s">
        <v>376</v>
      </c>
      <c r="O97" s="5" t="b">
        <v>1</v>
      </c>
    </row>
    <row r="98" spans="2:24" ht="30" customHeight="1" x14ac:dyDescent="0.15">
      <c r="B98" s="16" t="s">
        <v>82</v>
      </c>
      <c r="C98" s="20" t="s">
        <v>362</v>
      </c>
      <c r="D98" s="20">
        <v>84</v>
      </c>
      <c r="E98" s="20">
        <v>381</v>
      </c>
      <c r="F98" s="21" t="s">
        <v>264</v>
      </c>
      <c r="G98" s="22" t="s">
        <v>348</v>
      </c>
      <c r="H98" s="23" t="s">
        <v>265</v>
      </c>
      <c r="I98" s="16" t="s">
        <v>58</v>
      </c>
      <c r="J98" s="16">
        <v>70</v>
      </c>
      <c r="K98" s="16" t="s">
        <v>16</v>
      </c>
      <c r="L98" s="16" t="s">
        <v>361</v>
      </c>
      <c r="M98" s="16" t="s">
        <v>367</v>
      </c>
      <c r="N98" s="17" t="s">
        <v>376</v>
      </c>
      <c r="O98" s="5" t="b">
        <v>0</v>
      </c>
    </row>
    <row r="99" spans="2:24" ht="27.75" customHeight="1" x14ac:dyDescent="0.15">
      <c r="B99" s="16" t="s">
        <v>82</v>
      </c>
      <c r="C99" s="20" t="s">
        <v>373</v>
      </c>
      <c r="D99" s="20">
        <v>85</v>
      </c>
      <c r="E99" s="20">
        <v>309</v>
      </c>
      <c r="F99" s="21" t="s">
        <v>286</v>
      </c>
      <c r="G99" s="22" t="s">
        <v>348</v>
      </c>
      <c r="H99" s="23" t="s">
        <v>287</v>
      </c>
      <c r="I99" s="16" t="s">
        <v>89</v>
      </c>
      <c r="J99" s="16">
        <v>19</v>
      </c>
      <c r="K99" s="16" t="s">
        <v>16</v>
      </c>
      <c r="L99" s="16" t="s">
        <v>356</v>
      </c>
      <c r="M99" s="16" t="s">
        <v>367</v>
      </c>
      <c r="N99" s="17" t="s">
        <v>376</v>
      </c>
      <c r="O99" s="5" t="b">
        <v>1</v>
      </c>
    </row>
    <row r="100" spans="2:24" ht="27.75" customHeight="1" x14ac:dyDescent="0.15">
      <c r="B100" s="16" t="s">
        <v>82</v>
      </c>
      <c r="C100" s="20" t="s">
        <v>373</v>
      </c>
      <c r="D100" s="20">
        <v>86</v>
      </c>
      <c r="E100" s="20">
        <v>311</v>
      </c>
      <c r="F100" s="21" t="s">
        <v>291</v>
      </c>
      <c r="G100" s="22" t="s">
        <v>348</v>
      </c>
      <c r="H100" s="23" t="s">
        <v>293</v>
      </c>
      <c r="I100" s="16" t="s">
        <v>292</v>
      </c>
      <c r="J100" s="16">
        <v>19</v>
      </c>
      <c r="K100" s="16" t="s">
        <v>16</v>
      </c>
      <c r="L100" s="16" t="s">
        <v>361</v>
      </c>
      <c r="M100" s="16" t="s">
        <v>367</v>
      </c>
      <c r="N100" s="17" t="s">
        <v>376</v>
      </c>
      <c r="O100" s="5" t="b">
        <v>0</v>
      </c>
    </row>
    <row r="101" spans="2:24" ht="30" customHeight="1" x14ac:dyDescent="0.15">
      <c r="B101" s="16" t="s">
        <v>82</v>
      </c>
      <c r="C101" s="20" t="s">
        <v>373</v>
      </c>
      <c r="D101" s="20">
        <v>87</v>
      </c>
      <c r="E101" s="16">
        <v>321</v>
      </c>
      <c r="F101" s="21" t="s">
        <v>20</v>
      </c>
      <c r="G101" s="22" t="s">
        <v>348</v>
      </c>
      <c r="H101" s="23" t="s">
        <v>21</v>
      </c>
      <c r="I101" s="16" t="s">
        <v>299</v>
      </c>
      <c r="J101" s="16">
        <v>0</v>
      </c>
      <c r="K101" s="16" t="s">
        <v>22</v>
      </c>
      <c r="L101" s="16" t="s">
        <v>356</v>
      </c>
      <c r="M101" s="16" t="s">
        <v>367</v>
      </c>
      <c r="N101" s="17" t="s">
        <v>376</v>
      </c>
      <c r="O101" s="5" t="b">
        <v>1</v>
      </c>
    </row>
    <row r="102" spans="2:24" ht="27.75" customHeight="1" x14ac:dyDescent="0.15">
      <c r="B102" s="16" t="s">
        <v>82</v>
      </c>
      <c r="C102" s="20" t="s">
        <v>373</v>
      </c>
      <c r="D102" s="20">
        <v>88</v>
      </c>
      <c r="E102" s="20">
        <v>329</v>
      </c>
      <c r="F102" s="21" t="s">
        <v>23</v>
      </c>
      <c r="G102" s="22" t="s">
        <v>348</v>
      </c>
      <c r="H102" s="23" t="s">
        <v>21</v>
      </c>
      <c r="I102" s="16" t="s">
        <v>300</v>
      </c>
      <c r="J102" s="16">
        <v>19</v>
      </c>
      <c r="K102" s="16" t="s">
        <v>22</v>
      </c>
      <c r="L102" s="16" t="s">
        <v>356</v>
      </c>
      <c r="M102" s="16" t="s">
        <v>367</v>
      </c>
      <c r="N102" s="17" t="s">
        <v>376</v>
      </c>
      <c r="O102" s="5" t="b">
        <v>0</v>
      </c>
    </row>
    <row r="103" spans="2:24" ht="30" customHeight="1" x14ac:dyDescent="0.15">
      <c r="B103" s="16" t="s">
        <v>82</v>
      </c>
      <c r="C103" s="20" t="s">
        <v>373</v>
      </c>
      <c r="D103" s="20">
        <v>89</v>
      </c>
      <c r="E103" s="16">
        <v>351</v>
      </c>
      <c r="F103" s="21" t="s">
        <v>322</v>
      </c>
      <c r="G103" s="22" t="s">
        <v>348</v>
      </c>
      <c r="H103" s="23" t="s">
        <v>323</v>
      </c>
      <c r="I103" s="16" t="s">
        <v>92</v>
      </c>
      <c r="J103" s="16">
        <v>19</v>
      </c>
      <c r="K103" s="16" t="s">
        <v>16</v>
      </c>
      <c r="L103" s="16" t="s">
        <v>356</v>
      </c>
      <c r="M103" s="16" t="s">
        <v>367</v>
      </c>
      <c r="N103" s="17" t="s">
        <v>376</v>
      </c>
      <c r="O103" s="5" t="b">
        <v>1</v>
      </c>
    </row>
    <row r="104" spans="2:24" ht="30" customHeight="1" x14ac:dyDescent="0.15">
      <c r="B104" s="16" t="s">
        <v>82</v>
      </c>
      <c r="C104" s="20" t="s">
        <v>373</v>
      </c>
      <c r="D104" s="20">
        <v>90</v>
      </c>
      <c r="E104" s="20">
        <v>352</v>
      </c>
      <c r="F104" s="21" t="s">
        <v>324</v>
      </c>
      <c r="G104" s="22" t="s">
        <v>348</v>
      </c>
      <c r="H104" s="23" t="s">
        <v>325</v>
      </c>
      <c r="I104" s="16" t="s">
        <v>93</v>
      </c>
      <c r="J104" s="16">
        <v>18</v>
      </c>
      <c r="K104" s="16" t="s">
        <v>22</v>
      </c>
      <c r="L104" s="16" t="s">
        <v>356</v>
      </c>
      <c r="M104" s="16" t="s">
        <v>367</v>
      </c>
      <c r="N104" s="17" t="s">
        <v>376</v>
      </c>
      <c r="O104" s="5" t="b">
        <v>0</v>
      </c>
      <c r="P104" s="25"/>
      <c r="Q104" s="25"/>
      <c r="R104" s="25"/>
      <c r="S104" s="25"/>
      <c r="T104" s="25"/>
      <c r="U104" s="25"/>
      <c r="V104" s="25"/>
      <c r="W104" s="25"/>
      <c r="X104" s="25"/>
    </row>
    <row r="105" spans="2:24" ht="27.75" customHeight="1" x14ac:dyDescent="0.15">
      <c r="B105" s="16" t="s">
        <v>83</v>
      </c>
      <c r="C105" s="20" t="s">
        <v>374</v>
      </c>
      <c r="D105" s="20">
        <v>91</v>
      </c>
      <c r="E105" s="16">
        <v>7</v>
      </c>
      <c r="F105" s="21" t="s">
        <v>2</v>
      </c>
      <c r="G105" s="22" t="s">
        <v>348</v>
      </c>
      <c r="H105" s="23" t="s">
        <v>38</v>
      </c>
      <c r="I105" s="16" t="s">
        <v>37</v>
      </c>
      <c r="J105" s="16">
        <v>120</v>
      </c>
      <c r="K105" s="16" t="s">
        <v>22</v>
      </c>
      <c r="L105" s="16" t="s">
        <v>356</v>
      </c>
      <c r="M105" s="16" t="s">
        <v>356</v>
      </c>
      <c r="N105" s="17" t="s">
        <v>384</v>
      </c>
      <c r="O105" s="5" t="b">
        <v>1</v>
      </c>
    </row>
    <row r="106" spans="2:24" ht="27.75" customHeight="1" x14ac:dyDescent="0.15">
      <c r="B106" s="16" t="s">
        <v>83</v>
      </c>
      <c r="C106" s="20" t="s">
        <v>355</v>
      </c>
      <c r="D106" s="20">
        <v>92</v>
      </c>
      <c r="E106" s="16">
        <v>345</v>
      </c>
      <c r="F106" s="21" t="s">
        <v>104</v>
      </c>
      <c r="G106" s="22" t="s">
        <v>348</v>
      </c>
      <c r="H106" s="23" t="s">
        <v>105</v>
      </c>
      <c r="I106" s="16" t="s">
        <v>94</v>
      </c>
      <c r="J106" s="16">
        <v>90</v>
      </c>
      <c r="K106" s="16" t="s">
        <v>17</v>
      </c>
      <c r="L106" s="16" t="s">
        <v>361</v>
      </c>
      <c r="M106" s="16" t="s">
        <v>356</v>
      </c>
      <c r="N106" s="17" t="s">
        <v>384</v>
      </c>
      <c r="O106" s="5" t="b">
        <v>0</v>
      </c>
    </row>
    <row r="107" spans="2:24" ht="30" customHeight="1" x14ac:dyDescent="0.15">
      <c r="B107" s="16" t="s">
        <v>83</v>
      </c>
      <c r="C107" s="20" t="s">
        <v>362</v>
      </c>
      <c r="D107" s="20">
        <v>93</v>
      </c>
      <c r="E107" s="16">
        <v>12</v>
      </c>
      <c r="F107" s="21" t="s">
        <v>116</v>
      </c>
      <c r="G107" s="22" t="s">
        <v>348</v>
      </c>
      <c r="H107" s="23" t="s">
        <v>118</v>
      </c>
      <c r="I107" s="16" t="s">
        <v>117</v>
      </c>
      <c r="J107" s="16">
        <v>90</v>
      </c>
      <c r="K107" s="16" t="s">
        <v>16</v>
      </c>
      <c r="L107" s="16" t="s">
        <v>356</v>
      </c>
      <c r="M107" s="16" t="s">
        <v>367</v>
      </c>
      <c r="N107" s="17" t="s">
        <v>384</v>
      </c>
      <c r="O107" s="5" t="b">
        <v>1</v>
      </c>
    </row>
    <row r="108" spans="2:24" ht="30" customHeight="1" x14ac:dyDescent="0.15">
      <c r="B108" s="16" t="s">
        <v>83</v>
      </c>
      <c r="C108" s="20" t="s">
        <v>362</v>
      </c>
      <c r="D108" s="20">
        <v>94</v>
      </c>
      <c r="E108" s="16">
        <v>120</v>
      </c>
      <c r="F108" s="21" t="s">
        <v>138</v>
      </c>
      <c r="G108" s="22" t="s">
        <v>348</v>
      </c>
      <c r="H108" s="23" t="s">
        <v>139</v>
      </c>
      <c r="I108" s="16" t="s">
        <v>86</v>
      </c>
      <c r="J108" s="16">
        <v>120</v>
      </c>
      <c r="K108" s="16" t="s">
        <v>17</v>
      </c>
      <c r="L108" s="16" t="s">
        <v>361</v>
      </c>
      <c r="M108" s="16" t="s">
        <v>356</v>
      </c>
      <c r="N108" s="17" t="s">
        <v>384</v>
      </c>
      <c r="O108" s="5" t="b">
        <v>0</v>
      </c>
    </row>
    <row r="109" spans="2:24" ht="27.75" customHeight="1" x14ac:dyDescent="0.15">
      <c r="B109" s="16" t="s">
        <v>83</v>
      </c>
      <c r="C109" s="20" t="s">
        <v>362</v>
      </c>
      <c r="D109" s="20">
        <v>95</v>
      </c>
      <c r="E109" s="16">
        <v>121</v>
      </c>
      <c r="F109" s="21" t="s">
        <v>8</v>
      </c>
      <c r="G109" s="22" t="s">
        <v>348</v>
      </c>
      <c r="H109" s="23" t="s">
        <v>44</v>
      </c>
      <c r="I109" s="16" t="s">
        <v>43</v>
      </c>
      <c r="J109" s="16">
        <v>120</v>
      </c>
      <c r="K109" s="16" t="s">
        <v>16</v>
      </c>
      <c r="L109" s="16" t="s">
        <v>361</v>
      </c>
      <c r="M109" s="16" t="s">
        <v>361</v>
      </c>
      <c r="N109" s="17" t="s">
        <v>384</v>
      </c>
      <c r="O109" s="5" t="b">
        <v>1</v>
      </c>
    </row>
    <row r="110" spans="2:24" ht="27.75" customHeight="1" x14ac:dyDescent="0.15">
      <c r="B110" s="16" t="s">
        <v>83</v>
      </c>
      <c r="C110" s="20" t="s">
        <v>362</v>
      </c>
      <c r="D110" s="20">
        <v>96</v>
      </c>
      <c r="E110" s="20">
        <v>122</v>
      </c>
      <c r="F110" s="21" t="s">
        <v>9</v>
      </c>
      <c r="G110" s="22" t="s">
        <v>348</v>
      </c>
      <c r="H110" s="23" t="s">
        <v>141</v>
      </c>
      <c r="I110" s="16" t="s">
        <v>140</v>
      </c>
      <c r="J110" s="16">
        <v>180</v>
      </c>
      <c r="K110" s="16" t="s">
        <v>16</v>
      </c>
      <c r="L110" s="16" t="s">
        <v>361</v>
      </c>
      <c r="M110" s="16" t="s">
        <v>365</v>
      </c>
      <c r="N110" s="17" t="s">
        <v>384</v>
      </c>
      <c r="O110" s="5" t="b">
        <v>0</v>
      </c>
    </row>
    <row r="111" spans="2:24" ht="27.75" customHeight="1" x14ac:dyDescent="0.15">
      <c r="B111" s="16" t="s">
        <v>84</v>
      </c>
      <c r="C111" s="20" t="s">
        <v>362</v>
      </c>
      <c r="D111" s="20">
        <v>96</v>
      </c>
      <c r="E111" s="20">
        <v>157</v>
      </c>
      <c r="F111" s="21" t="s">
        <v>359</v>
      </c>
      <c r="G111" s="22"/>
      <c r="H111" s="23" t="s">
        <v>142</v>
      </c>
      <c r="I111" s="16" t="s">
        <v>385</v>
      </c>
      <c r="J111" s="16">
        <v>29</v>
      </c>
      <c r="K111" s="16" t="s">
        <v>16</v>
      </c>
      <c r="L111" s="16" t="s">
        <v>356</v>
      </c>
      <c r="M111" s="16" t="s">
        <v>386</v>
      </c>
      <c r="N111" s="17" t="s">
        <v>384</v>
      </c>
      <c r="O111" s="5" t="b">
        <v>0</v>
      </c>
    </row>
    <row r="112" spans="2:24" ht="27.75" customHeight="1" x14ac:dyDescent="0.15">
      <c r="B112" s="16" t="s">
        <v>83</v>
      </c>
      <c r="C112" s="20" t="s">
        <v>362</v>
      </c>
      <c r="D112" s="20">
        <v>97</v>
      </c>
      <c r="E112" s="16">
        <v>314</v>
      </c>
      <c r="F112" s="21" t="s">
        <v>170</v>
      </c>
      <c r="G112" s="22" t="s">
        <v>348</v>
      </c>
      <c r="H112" s="23" t="s">
        <v>171</v>
      </c>
      <c r="I112" s="16" t="s">
        <v>64</v>
      </c>
      <c r="J112" s="16">
        <v>90</v>
      </c>
      <c r="K112" s="16" t="s">
        <v>16</v>
      </c>
      <c r="L112" s="16" t="s">
        <v>356</v>
      </c>
      <c r="M112" s="16" t="s">
        <v>356</v>
      </c>
      <c r="N112" s="17" t="s">
        <v>384</v>
      </c>
      <c r="O112" s="5" t="b">
        <v>1</v>
      </c>
    </row>
    <row r="113" spans="2:24" ht="27.75" customHeight="1" x14ac:dyDescent="0.15">
      <c r="B113" s="16" t="s">
        <v>83</v>
      </c>
      <c r="C113" s="20" t="s">
        <v>362</v>
      </c>
      <c r="D113" s="20">
        <v>98</v>
      </c>
      <c r="E113" s="16">
        <v>328</v>
      </c>
      <c r="F113" s="21" t="s">
        <v>188</v>
      </c>
      <c r="G113" s="22" t="s">
        <v>348</v>
      </c>
      <c r="H113" s="23" t="s">
        <v>189</v>
      </c>
      <c r="I113" s="16" t="s">
        <v>87</v>
      </c>
      <c r="J113" s="16">
        <v>80</v>
      </c>
      <c r="K113" s="16" t="s">
        <v>16</v>
      </c>
      <c r="L113" s="16" t="s">
        <v>361</v>
      </c>
      <c r="M113" s="16" t="s">
        <v>356</v>
      </c>
      <c r="N113" s="17" t="s">
        <v>384</v>
      </c>
      <c r="O113" s="5" t="b">
        <v>0</v>
      </c>
    </row>
    <row r="114" spans="2:24" ht="27.75" customHeight="1" x14ac:dyDescent="0.15">
      <c r="B114" s="16" t="s">
        <v>83</v>
      </c>
      <c r="C114" s="20" t="s">
        <v>362</v>
      </c>
      <c r="D114" s="20">
        <v>99</v>
      </c>
      <c r="E114" s="20">
        <v>355</v>
      </c>
      <c r="F114" s="21" t="s">
        <v>209</v>
      </c>
      <c r="G114" s="22" t="s">
        <v>348</v>
      </c>
      <c r="H114" s="23" t="s">
        <v>211</v>
      </c>
      <c r="I114" s="16" t="s">
        <v>210</v>
      </c>
      <c r="J114" s="16">
        <v>120</v>
      </c>
      <c r="K114" s="16" t="s">
        <v>16</v>
      </c>
      <c r="L114" s="16" t="s">
        <v>361</v>
      </c>
      <c r="M114" s="16" t="s">
        <v>367</v>
      </c>
      <c r="N114" s="17" t="s">
        <v>384</v>
      </c>
      <c r="O114" s="5" t="b">
        <v>1</v>
      </c>
    </row>
    <row r="115" spans="2:24" ht="27.75" customHeight="1" x14ac:dyDescent="0.15">
      <c r="B115" s="16" t="s">
        <v>83</v>
      </c>
      <c r="C115" s="20" t="s">
        <v>362</v>
      </c>
      <c r="D115" s="20">
        <v>100</v>
      </c>
      <c r="E115" s="16">
        <v>357</v>
      </c>
      <c r="F115" s="21" t="s">
        <v>215</v>
      </c>
      <c r="G115" s="22" t="s">
        <v>348</v>
      </c>
      <c r="H115" s="23" t="s">
        <v>217</v>
      </c>
      <c r="I115" s="16" t="s">
        <v>216</v>
      </c>
      <c r="J115" s="16">
        <v>50</v>
      </c>
      <c r="K115" s="16" t="s">
        <v>22</v>
      </c>
      <c r="L115" s="16" t="s">
        <v>356</v>
      </c>
      <c r="M115" s="16" t="s">
        <v>356</v>
      </c>
      <c r="N115" s="17" t="s">
        <v>384</v>
      </c>
      <c r="O115" s="5" t="b">
        <v>0</v>
      </c>
    </row>
    <row r="116" spans="2:24" ht="27.75" customHeight="1" x14ac:dyDescent="0.15">
      <c r="B116" s="16" t="s">
        <v>83</v>
      </c>
      <c r="C116" s="20" t="s">
        <v>362</v>
      </c>
      <c r="D116" s="20">
        <v>101</v>
      </c>
      <c r="E116" s="20">
        <v>382</v>
      </c>
      <c r="F116" s="21" t="s">
        <v>266</v>
      </c>
      <c r="G116" s="22" t="s">
        <v>348</v>
      </c>
      <c r="H116" s="23" t="s">
        <v>267</v>
      </c>
      <c r="I116" s="16" t="s">
        <v>59</v>
      </c>
      <c r="J116" s="16">
        <v>100</v>
      </c>
      <c r="K116" s="16" t="s">
        <v>22</v>
      </c>
      <c r="L116" s="16" t="s">
        <v>361</v>
      </c>
      <c r="M116" s="16" t="s">
        <v>364</v>
      </c>
      <c r="N116" s="17" t="s">
        <v>384</v>
      </c>
      <c r="O116" s="5" t="b">
        <v>1</v>
      </c>
    </row>
    <row r="117" spans="2:24" ht="27.75" customHeight="1" x14ac:dyDescent="0.15">
      <c r="B117" s="16" t="s">
        <v>83</v>
      </c>
      <c r="C117" s="20" t="s">
        <v>362</v>
      </c>
      <c r="D117" s="20">
        <v>102</v>
      </c>
      <c r="E117" s="20">
        <v>383</v>
      </c>
      <c r="F117" s="21" t="s">
        <v>268</v>
      </c>
      <c r="G117" s="22" t="s">
        <v>348</v>
      </c>
      <c r="H117" s="23" t="s">
        <v>270</v>
      </c>
      <c r="I117" s="16" t="s">
        <v>269</v>
      </c>
      <c r="J117" s="16">
        <v>30</v>
      </c>
      <c r="K117" s="16" t="s">
        <v>16</v>
      </c>
      <c r="L117" s="16" t="s">
        <v>356</v>
      </c>
      <c r="M117" s="16" t="s">
        <v>367</v>
      </c>
      <c r="N117" s="17" t="s">
        <v>384</v>
      </c>
      <c r="O117" s="5" t="b">
        <v>0</v>
      </c>
    </row>
    <row r="118" spans="2:24" ht="27.75" customHeight="1" x14ac:dyDescent="0.15">
      <c r="B118" s="16" t="s">
        <v>83</v>
      </c>
      <c r="C118" s="20" t="s">
        <v>373</v>
      </c>
      <c r="D118" s="20">
        <v>103</v>
      </c>
      <c r="E118" s="16">
        <v>340</v>
      </c>
      <c r="F118" s="21" t="s">
        <v>318</v>
      </c>
      <c r="G118" s="22" t="s">
        <v>348</v>
      </c>
      <c r="H118" s="23" t="s">
        <v>270</v>
      </c>
      <c r="I118" s="16" t="s">
        <v>319</v>
      </c>
      <c r="J118" s="16">
        <v>19</v>
      </c>
      <c r="K118" s="16" t="s">
        <v>16</v>
      </c>
      <c r="L118" s="16" t="s">
        <v>356</v>
      </c>
      <c r="M118" s="16" t="s">
        <v>367</v>
      </c>
      <c r="N118" s="17" t="s">
        <v>384</v>
      </c>
      <c r="O118" s="5" t="b">
        <v>1</v>
      </c>
    </row>
    <row r="119" spans="2:24" ht="30" customHeight="1" x14ac:dyDescent="0.15">
      <c r="B119" s="16" t="s">
        <v>83</v>
      </c>
      <c r="C119" s="20" t="s">
        <v>373</v>
      </c>
      <c r="D119" s="20">
        <v>104</v>
      </c>
      <c r="E119" s="19">
        <v>373</v>
      </c>
      <c r="F119" s="21" t="s">
        <v>326</v>
      </c>
      <c r="G119" s="22" t="s">
        <v>348</v>
      </c>
      <c r="H119" s="26" t="s">
        <v>328</v>
      </c>
      <c r="I119" s="19" t="s">
        <v>327</v>
      </c>
      <c r="J119" s="19">
        <v>19</v>
      </c>
      <c r="K119" s="19" t="s">
        <v>22</v>
      </c>
      <c r="L119" s="16" t="s">
        <v>356</v>
      </c>
      <c r="M119" s="19" t="s">
        <v>364</v>
      </c>
      <c r="N119" s="17" t="s">
        <v>384</v>
      </c>
      <c r="O119" s="5" t="b">
        <v>0</v>
      </c>
      <c r="P119" s="24"/>
      <c r="Q119" s="24"/>
      <c r="R119" s="24"/>
      <c r="S119" s="24"/>
      <c r="T119" s="24"/>
      <c r="U119" s="24"/>
      <c r="V119" s="24"/>
      <c r="W119" s="24"/>
      <c r="X119" s="24"/>
    </row>
    <row r="120" spans="2:24" ht="19.5" customHeight="1" x14ac:dyDescent="0.15">
      <c r="B120" s="27"/>
      <c r="H120" s="27"/>
      <c r="I120" s="27"/>
      <c r="J120" s="27"/>
      <c r="K120" s="27"/>
      <c r="L120" s="27"/>
      <c r="M120" s="27"/>
      <c r="N120" s="27"/>
    </row>
    <row r="121" spans="2:24" ht="19.5" customHeight="1" x14ac:dyDescent="0.15">
      <c r="B121" s="2" t="s">
        <v>352</v>
      </c>
      <c r="C121" s="28" t="s">
        <v>349</v>
      </c>
      <c r="D121" s="3"/>
      <c r="H121" s="27"/>
      <c r="I121" s="27"/>
      <c r="J121" s="27"/>
      <c r="K121" s="27"/>
      <c r="L121" s="27"/>
      <c r="M121" s="27"/>
      <c r="N121" s="27"/>
    </row>
    <row r="122" spans="2:24" ht="19.5" customHeight="1" x14ac:dyDescent="0.15">
      <c r="B122" s="2" t="s">
        <v>353</v>
      </c>
      <c r="C122" s="28" t="s">
        <v>350</v>
      </c>
      <c r="D122" s="3"/>
      <c r="H122" s="27"/>
      <c r="I122" s="27"/>
      <c r="J122" s="27"/>
      <c r="K122" s="27"/>
      <c r="L122" s="27"/>
      <c r="M122" s="27"/>
      <c r="N122" s="27"/>
    </row>
    <row r="123" spans="2:24" ht="19.5" customHeight="1" x14ac:dyDescent="0.15">
      <c r="B123" s="2" t="s">
        <v>354</v>
      </c>
      <c r="C123" s="28" t="s">
        <v>351</v>
      </c>
      <c r="D123" s="3"/>
      <c r="F123" s="29"/>
      <c r="G123" s="29"/>
      <c r="H123" s="27"/>
      <c r="I123" s="27"/>
      <c r="J123" s="27"/>
      <c r="K123" s="27"/>
      <c r="L123" s="27"/>
      <c r="M123" s="27"/>
      <c r="N123" s="27"/>
    </row>
    <row r="124" spans="2:24" ht="19.5" customHeight="1" x14ac:dyDescent="0.15">
      <c r="B124" s="2"/>
      <c r="C124" s="28"/>
      <c r="D124" s="3"/>
      <c r="E124" s="30"/>
      <c r="F124" s="25"/>
      <c r="G124" s="25"/>
      <c r="H124" s="25"/>
      <c r="I124" s="25"/>
      <c r="J124" s="25"/>
      <c r="K124" s="25"/>
      <c r="L124" s="25"/>
      <c r="M124" s="25"/>
      <c r="N124" s="25"/>
      <c r="O124" s="25"/>
      <c r="P124" s="25"/>
      <c r="Q124" s="25"/>
      <c r="R124" s="25"/>
      <c r="S124" s="25"/>
      <c r="T124" s="25"/>
      <c r="U124" s="25"/>
      <c r="V124" s="25"/>
      <c r="W124" s="25"/>
      <c r="X124" s="25"/>
    </row>
    <row r="125" spans="2:24" ht="19.5" customHeight="1" x14ac:dyDescent="0.15">
      <c r="B125" s="2"/>
      <c r="C125" s="28"/>
      <c r="D125" s="3"/>
      <c r="J125" s="1"/>
    </row>
    <row r="126" spans="2:24" ht="19.5" customHeight="1" x14ac:dyDescent="0.15"/>
    <row r="127" spans="2:24" ht="19.5" customHeight="1" x14ac:dyDescent="0.15">
      <c r="E127" s="8"/>
      <c r="F127" s="31"/>
      <c r="G127" s="31"/>
    </row>
    <row r="128" spans="2:24" ht="19.5" customHeight="1" x14ac:dyDescent="0.15">
      <c r="E128" s="8"/>
      <c r="F128" s="31"/>
      <c r="G128" s="31"/>
      <c r="J128" s="1"/>
    </row>
    <row r="129" spans="5:10" ht="19.5" customHeight="1" x14ac:dyDescent="0.15"/>
    <row r="130" spans="5:10" ht="19.5" customHeight="1" x14ac:dyDescent="0.15">
      <c r="E130" s="8"/>
      <c r="F130" s="31"/>
      <c r="G130" s="31"/>
    </row>
    <row r="131" spans="5:10" ht="19.5" customHeight="1" x14ac:dyDescent="0.15">
      <c r="E131" s="8"/>
      <c r="F131" s="31"/>
      <c r="G131" s="31"/>
      <c r="J131" s="1"/>
    </row>
    <row r="132" spans="5:10" ht="19.5" customHeight="1" x14ac:dyDescent="0.15"/>
    <row r="133" spans="5:10" ht="19.5" customHeight="1" x14ac:dyDescent="0.15">
      <c r="E133" s="8"/>
      <c r="F133" s="31"/>
      <c r="G133" s="31"/>
      <c r="J133" s="1"/>
    </row>
    <row r="134" spans="5:10" ht="19.5" customHeight="1" x14ac:dyDescent="0.15"/>
    <row r="135" spans="5:10" ht="19.5" customHeight="1" x14ac:dyDescent="0.15">
      <c r="E135" s="8"/>
      <c r="F135" s="31"/>
      <c r="G135" s="31"/>
    </row>
    <row r="136" spans="5:10" ht="19.5" customHeight="1" x14ac:dyDescent="0.15">
      <c r="E136" s="8"/>
      <c r="F136" s="31"/>
      <c r="G136" s="31"/>
      <c r="J136" s="1"/>
    </row>
    <row r="137" spans="5:10" ht="19.5" customHeight="1" x14ac:dyDescent="0.15"/>
    <row r="138" spans="5:10" ht="19.5" customHeight="1" x14ac:dyDescent="0.15">
      <c r="E138" s="8"/>
      <c r="F138" s="31"/>
      <c r="G138" s="31"/>
    </row>
    <row r="148" spans="2:14" x14ac:dyDescent="0.15">
      <c r="H148" s="27"/>
      <c r="I148" s="27"/>
      <c r="J148" s="27"/>
      <c r="K148" s="27"/>
      <c r="L148" s="27"/>
      <c r="M148" s="27"/>
    </row>
    <row r="149" spans="2:14" x14ac:dyDescent="0.15">
      <c r="B149" s="24"/>
      <c r="C149" s="17"/>
      <c r="D149" s="17"/>
      <c r="E149" s="17"/>
      <c r="H149" s="24"/>
      <c r="I149" s="24"/>
      <c r="J149" s="24"/>
      <c r="K149" s="24"/>
      <c r="L149" s="24"/>
      <c r="M149" s="24"/>
      <c r="N149" s="24"/>
    </row>
    <row r="150" spans="2:14" ht="16.5" customHeight="1" x14ac:dyDescent="0.15"/>
    <row r="151" spans="2:14" ht="30.75" customHeight="1" x14ac:dyDescent="0.15"/>
  </sheetData>
  <autoFilter ref="A7:X119" xr:uid="{ED16EEB0-44D8-4C47-85B6-C4A8435C93FF}"/>
  <phoneticPr fontId="2"/>
  <conditionalFormatting sqref="H8:N119 B8:F119">
    <cfRule type="expression" dxfId="453" priority="9">
      <formula>$N7&lt;&gt;$N8</formula>
    </cfRule>
    <cfRule type="expression" dxfId="452" priority="10">
      <formula>$N8&lt;&gt;$N9</formula>
    </cfRule>
    <cfRule type="expression" dxfId="451" priority="11">
      <formula>$O8</formula>
    </cfRule>
  </conditionalFormatting>
  <conditionalFormatting sqref="G9:G119">
    <cfRule type="expression" dxfId="450" priority="4">
      <formula>$N8&lt;&gt;$N9</formula>
    </cfRule>
    <cfRule type="expression" dxfId="449" priority="5">
      <formula>$N9&lt;&gt;$N10</formula>
    </cfRule>
    <cfRule type="expression" dxfId="448" priority="6">
      <formula>$O9</formula>
    </cfRule>
  </conditionalFormatting>
  <conditionalFormatting sqref="G8:G119">
    <cfRule type="expression" dxfId="447" priority="1">
      <formula>$N7&lt;&gt;$N8</formula>
    </cfRule>
    <cfRule type="expression" dxfId="446" priority="2">
      <formula>$N8&lt;&gt;$N9</formula>
    </cfRule>
    <cfRule type="expression" dxfId="445" priority="3">
      <formula>$O8</formula>
    </cfRule>
  </conditionalFormatting>
  <hyperlinks>
    <hyperlink ref="G64" location="'1'!A1" display="■" xr:uid="{5A801801-DF33-4A7A-A100-41211C69A4D9}"/>
    <hyperlink ref="G104" location="'352'!A1" display="■" xr:uid="{C3112C3D-E168-4E89-8FEE-C72A312E1C0C}"/>
    <hyperlink ref="G119" location="'373'!A1" display="■" xr:uid="{D85B47AF-A0D7-4205-A20E-8326F0F7857F}"/>
    <hyperlink ref="G62" location="'375'!A1" display="■" xr:uid="{0E9DC7C7-FCDD-4C8E-8ED6-419987FCEA6E}"/>
    <hyperlink ref="G63" location="'384'!A1" display="■" xr:uid="{303D7892-3446-46C1-BEF7-D44226F6D3C4}"/>
    <hyperlink ref="G103" location="'351'!A1" display="■" xr:uid="{F5C45275-0F60-484F-B3DE-01D13CC3B5A0}"/>
    <hyperlink ref="G61" location="'346'!A1" display="■" xr:uid="{0202C397-1866-4345-869E-E95FD44B22A1}"/>
    <hyperlink ref="G118" location="'340'!A1" display="■" xr:uid="{C05C85AB-D3E9-4401-AD75-11C056CE64E2}"/>
    <hyperlink ref="G60" location="'336'!A1" display="■" xr:uid="{602F0399-D4C9-4F24-ABAE-928629ACF9E2}"/>
    <hyperlink ref="G59" location="'335'!A1" display="■" xr:uid="{BC01B705-2D96-4D2F-8D9A-850ACC807E18}"/>
    <hyperlink ref="G58" location="'334'!A1" display="■" xr:uid="{11FB6543-787C-4138-BC2E-B856CF3004A3}"/>
    <hyperlink ref="G57" location="'333'!A1" display="■" xr:uid="{F524692C-7ED7-4270-9996-6F0981813B73}"/>
    <hyperlink ref="G56" location="'332'!A1" display="■" xr:uid="{8EE284F6-CCA3-4705-B26A-5ADBFDE44BFF}"/>
    <hyperlink ref="G55" location="'330'!A1" display="■" xr:uid="{05545D79-23D7-4340-8062-8F5799F5F87B}"/>
    <hyperlink ref="G102" location="'329'!A1" display="■" xr:uid="{13E1D9CD-547E-47CA-A16E-D428AAA69328}"/>
    <hyperlink ref="G101" location="'321'!A1" display="■" xr:uid="{E324BF0A-F90C-47EA-A6E9-0045B48DDB32}"/>
    <hyperlink ref="G54" location="'320'!A1" display="■" xr:uid="{C947FD61-D646-45E3-A47C-DC988508204F}"/>
    <hyperlink ref="G53" location="'319'!A1" display="■" xr:uid="{40327F1B-5D19-45C3-86BC-7D6880EDC5A7}"/>
    <hyperlink ref="G100" location="'311'!A1" display="■" xr:uid="{C0F7157B-F84A-4DD8-9829-32C3835CE73D}"/>
    <hyperlink ref="G52" location="'310'!A1" display="■" xr:uid="{421355B9-C66C-4CD3-9AE3-E8EED8E770FB}"/>
    <hyperlink ref="G99" location="'309'!A1" display="■" xr:uid="{87E57C69-916D-4D44-8057-7181643F1C12}"/>
    <hyperlink ref="G51" location="'304'!A1" display="■" xr:uid="{60BEA25E-2ACF-4F99-B6CD-E4EF297CDE6A}"/>
    <hyperlink ref="G68" location="'388'!A1" display="■" xr:uid="{AC77E3A6-4C4A-406C-98B4-B997232DAEA5}"/>
    <hyperlink ref="G50" location="'387'!A1" display="■" xr:uid="{0939421E-CC1E-488D-998C-DE2A94EA9336}"/>
    <hyperlink ref="G49" location="'386'!A1" display="■" xr:uid="{DF0CF9DA-B8D1-4E63-9A42-7498AAAF4268}"/>
    <hyperlink ref="G48" location="'385'!A1" display="■" xr:uid="{2C10EF42-48C8-43C9-8365-A4EC04E5680C}"/>
    <hyperlink ref="G117" location="'383'!A1" display="■" xr:uid="{3E3C27EA-9A9A-4476-AD09-1F345F3ADBD5}"/>
    <hyperlink ref="G116" location="'382'!A1" display="■" xr:uid="{6C1A9E7A-3B50-4BBC-91BB-2D8AF9C8808B}"/>
    <hyperlink ref="G98" location="'381'!A1" display="■" xr:uid="{A9E1E139-5FE2-4CEA-96F2-CBF2756C1EBB}"/>
    <hyperlink ref="G47" location="'380'!A1" display="■" xr:uid="{1A6DD0B3-F784-4E42-B724-365CB367962C}"/>
    <hyperlink ref="G46" location="'379'!A1" display="■" xr:uid="{C6ACA64A-2C5F-4EF9-8949-9F13FCC8B32F}"/>
    <hyperlink ref="G45" location="'378'!A1" display="■" xr:uid="{0702D05E-D961-4A9C-8704-43155CA05EAE}"/>
    <hyperlink ref="G97" location="'377'!A1" display="■" xr:uid="{43ECF663-16BD-4F0D-9DAD-4325951927D2}"/>
    <hyperlink ref="G44" location="'376'!A1" display="■" xr:uid="{BFC96CAD-1CA4-471C-8015-986A4FC29338}"/>
    <hyperlink ref="G43" location="'372'!A1" display="■" xr:uid="{E4F0E4AE-89CC-4E94-8A94-ECE9481DD4AE}"/>
    <hyperlink ref="G96" location="'371'!A1" display="■" xr:uid="{8D184BFF-0E91-4F00-8494-F3F75F0F588E}"/>
    <hyperlink ref="G95" location="'370'!A1" display="■" xr:uid="{EF44978C-036F-4FAA-9B6C-301D6328B36F}"/>
    <hyperlink ref="G42" location="'369'!A1" display="■" xr:uid="{0C274B76-FFAC-4A4D-B86F-7353F7CC6570}"/>
    <hyperlink ref="G41" location="'368'!A1" display="■" xr:uid="{A25B92ED-9115-4D5C-8618-844F741D1059}"/>
    <hyperlink ref="G94" location="'367'!A1" display="■" xr:uid="{E6C57591-F621-421E-9779-220DA50D0409}"/>
    <hyperlink ref="G93" location="'366'!A1" display="■" xr:uid="{ABF0D963-905B-4838-9959-9FCA4DBA7FC7}"/>
    <hyperlink ref="G40" location="'365'!A1" display="■" xr:uid="{1C7062E7-BF27-4882-A52B-4ACA41CB33C6}"/>
    <hyperlink ref="G92" location="'363'!A1" display="■" xr:uid="{B9E03F54-41B8-4607-9C72-40F652D21FC6}"/>
    <hyperlink ref="G91" location="'362'!A1" display="■" xr:uid="{4123A37C-3F5D-4079-9B1A-D4AE4A9622DE}"/>
    <hyperlink ref="G39" location="'361'!A1" display="■" xr:uid="{0E8FD261-50E6-49CE-85DC-F4AB597888ED}"/>
    <hyperlink ref="G90" location="'358'!A1" display="■" xr:uid="{12E55984-0389-428D-A878-AB34A8675C3D}"/>
    <hyperlink ref="G115" location="'357'!A1" display="■" xr:uid="{B04A63F3-F8F8-464A-AAF0-B3EDDC9CD8F0}"/>
    <hyperlink ref="G38" location="'356'!A1" display="■" xr:uid="{FFC803C3-520E-46C1-B892-126CA905A261}"/>
    <hyperlink ref="G114" location="'355'!A1" display="■" xr:uid="{77C23120-5279-4B4F-B4B7-D126903735C1}"/>
    <hyperlink ref="G37" location="'354'!A1" display="■" xr:uid="{408398B8-4088-43AE-A8BD-36A48AA943A8}"/>
    <hyperlink ref="G36" location="'353'!A1" display="■" xr:uid="{EAA86338-135A-4F19-8790-ECDBFF046CE5}"/>
    <hyperlink ref="G89" location="'349'!A1" display="■" xr:uid="{8A077015-9E71-46DC-A704-20340287F072}"/>
    <hyperlink ref="G35" location="'348'!A1" display="■" xr:uid="{35896728-816D-442E-B51A-83FC58F4FB46}"/>
    <hyperlink ref="G88" location="'343'!A1" display="■" xr:uid="{015CB965-6F57-404E-AD85-47573FC0FD64}"/>
    <hyperlink ref="G33" location="'342'!A1" display="■" xr:uid="{4C8FDA34-51AE-4D1D-91FE-85C8D48A8BE3}"/>
    <hyperlink ref="G32" location="'341'!A1" display="■" xr:uid="{7B1F8C44-0A53-42FF-A961-AD9FD8FC2CE0}"/>
    <hyperlink ref="G113" location="'328'!A1" display="■" xr:uid="{6E1A54B8-5A3F-4F74-B152-0E2BBFE75175}"/>
    <hyperlink ref="G31" location="'327'!A1" display="■" xr:uid="{A48D30CF-0D43-4F17-BB45-3DC905014DA3}"/>
    <hyperlink ref="G30" location="'326'!A1" display="■" xr:uid="{CCFE08E4-2716-4192-804A-FB235A75E1EB}"/>
    <hyperlink ref="G29" location="'325'!A1" display="■" xr:uid="{0A2BDDE8-2F26-48D4-B9C4-2D0318230F03}"/>
    <hyperlink ref="G28" location="'324'!A1" display="■" xr:uid="{397311F6-C8C2-400B-9B96-48F084FDC5CB}"/>
    <hyperlink ref="G27" location="'323'!A1" display="■" xr:uid="{55A4EA08-8520-437A-8F8A-12E91FE04C78}"/>
    <hyperlink ref="G26" location="'322'!A1" display="■" xr:uid="{4D21AF5A-7DD4-4A61-8FE3-3FE768DECB6A}"/>
    <hyperlink ref="G87" location="'318'!A1" display="■" xr:uid="{DAF6C590-A567-41FF-BB63-5D2DB530D914}"/>
    <hyperlink ref="G25" location="'317'!A1" display="■" xr:uid="{95226A93-6846-4339-88B4-5338D5722DFA}"/>
    <hyperlink ref="G24" location="'316'!A1" display="■" xr:uid="{AF7BF7F3-5A5C-4546-BEF0-01D35F38C72D}"/>
    <hyperlink ref="G23" location="'315'!A1" display="■" xr:uid="{364680C3-AF08-4F94-97C3-831923401D37}"/>
    <hyperlink ref="G112" location="'314'!A1" display="■" xr:uid="{C9CBE4EA-C7FD-4AA0-B4F5-95DC3C693B8F}"/>
    <hyperlink ref="G86" location="'313'!A1" display="■" xr:uid="{8A3221EF-AD11-4B41-A798-A7A7AE24DF66}"/>
    <hyperlink ref="G22" location="'312'!A1" display="■" xr:uid="{8725276A-F7BF-4A1A-8EFD-B1EA51A6A8F6}"/>
    <hyperlink ref="G85" location="'308'!A1" display="■" xr:uid="{B93EDCBA-938A-4C60-95FF-04638BE550F5}"/>
    <hyperlink ref="G84" location="'306'!A1" display="■" xr:uid="{04B7F4E5-4DA4-4899-9D66-0E3E78A99E5B}"/>
    <hyperlink ref="G21" location="'305'!A1" display="■" xr:uid="{8CB85EB7-4987-454E-AD01-98150B23F75B}"/>
    <hyperlink ref="G83" location="'303'!A1" display="■" xr:uid="{27E6801C-EEF3-430B-9548-AFDAC2E8B4AB}"/>
    <hyperlink ref="G20" location="'302'!A1" display="■" xr:uid="{00629F31-01EB-4EB1-8B32-7BCC293DFAA5}"/>
    <hyperlink ref="G19" location="'301'!A1" display="■" xr:uid="{8AE8A710-6EA7-4D86-8C3A-8A9C373F4F9A}"/>
    <hyperlink ref="G18" location="'300'!A1" display="■" xr:uid="{D42D2430-817D-4868-8F71-C170F7C10FBD}"/>
    <hyperlink ref="G16" location="'126'!A1" display="■" xr:uid="{0D4C73E0-05F3-4327-961D-5A9CBB11310B}"/>
    <hyperlink ref="G15" location="'125'!A1" display="■" xr:uid="{12AC7AC6-0F30-49A6-957F-C0E8B1F1BB13}"/>
    <hyperlink ref="G67" location="'124'!A1" display="■" xr:uid="{F27A5E4E-B70D-49A9-8C1A-343F8F9F44A2}"/>
    <hyperlink ref="G82" location="'123'!A1" display="■" xr:uid="{D428E8AA-462E-407D-94CE-689B385A5F44}"/>
    <hyperlink ref="G110" location="'122'!A1" display="■" xr:uid="{A8AB4776-AE1E-494D-8A94-7C186988332F}"/>
    <hyperlink ref="G109" location="'121'!A1" display="■" xr:uid="{4EA247F0-1104-448F-84D6-FA8EEDAE100D}"/>
    <hyperlink ref="G108" location="'120'!A1" display="■" xr:uid="{AD8051D0-F3B1-4411-AD37-B0FA14D798CA}"/>
    <hyperlink ref="G14" location="'119'!A1" display="■" xr:uid="{7137B8B8-9944-4883-A249-6E30F3DBA664}"/>
    <hyperlink ref="G13" location="'117'!A1" display="■" xr:uid="{DA83FAB0-2776-49FA-B9C0-5023B4E69D47}"/>
    <hyperlink ref="G12" location="'116'!A1" display="■" xr:uid="{85F21F7D-FD79-4DD3-8EC6-52C004BCAE7E}"/>
    <hyperlink ref="G80" location="'19'!A1" display="■" xr:uid="{944290F3-6893-4C49-BD80-0BBF3B31A4FE}"/>
    <hyperlink ref="G78" location="'18'!A1" display="■" xr:uid="{74BA5378-DA19-4B03-A8F0-ABE69DF696AE}"/>
    <hyperlink ref="G77" location="'17'!A1" display="■" xr:uid="{C3E00829-D345-4EC8-B123-A0E2797B1955}"/>
    <hyperlink ref="G76" location="'16'!A1" display="■" xr:uid="{F381881E-0177-49EB-9D3A-97EB6AE20BD1}"/>
    <hyperlink ref="G11" location="'14'!A1" display="■" xr:uid="{D39E49B8-8DFA-4DA2-A9E8-4AFC3283C2ED}"/>
    <hyperlink ref="G107" location="'12'!A1" display="■" xr:uid="{3E3AB8C0-625A-43BF-9DDD-1CC104CA445E}"/>
    <hyperlink ref="G10" location="'11'!A1" display="■" xr:uid="{CB4B803F-0ADD-424B-B108-B3E3E76B48D5}"/>
    <hyperlink ref="G75" location="'391'!A1" display="■" xr:uid="{60E85C2E-3548-4D2A-BD1E-CB32BD868261}"/>
    <hyperlink ref="G74" location="'390'!A1" display="■" xr:uid="{C254181C-9CD4-40B9-A81F-CE093B930DCE}"/>
    <hyperlink ref="G73" location="'389'!A1" display="■" xr:uid="{50148E11-E4C5-46F6-AAC2-8A748E66BEDC}"/>
    <hyperlink ref="G106" location="'345'!A1" display="■" xr:uid="{E64ABD05-8ADA-497A-98F2-CB3C4AB7F520}"/>
    <hyperlink ref="G70" location="'344'!A1" display="■" xr:uid="{30BFBECC-F80F-4E5E-A8FD-052F15CABA67}"/>
    <hyperlink ref="G66" location="'8'!A1" display="■" xr:uid="{382D263F-0BE9-4E1C-B46A-91A7B1130428}"/>
    <hyperlink ref="G105" location="'7'!A1" display="■" xr:uid="{A949292F-E744-4DEF-B92C-79720A9ED956}"/>
    <hyperlink ref="G65" location="'3'!A1" display="■" xr:uid="{C78CF835-9042-4AC7-B2FD-C4ACEB767875}"/>
    <hyperlink ref="G69" location="'2'!A1" display="■" xr:uid="{0CF6A1CC-CD4F-42F0-98AB-77F6C47B81D5}"/>
    <hyperlink ref="G8" location="'337'!A1" display="■" xr:uid="{F812097E-A7FC-455B-A1DD-FF49BC82E7D5}"/>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3" max="14"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45545</v>
      </c>
      <c r="H1" s="229"/>
      <c r="I1" s="33" t="s">
        <v>390</v>
      </c>
      <c r="J1" s="230">
        <v>45748</v>
      </c>
      <c r="K1" s="231"/>
      <c r="L1" s="34"/>
      <c r="M1" s="34"/>
      <c r="N1" s="34"/>
    </row>
    <row r="2" spans="1:14" ht="27" customHeight="1" x14ac:dyDescent="0.4">
      <c r="A2" s="128" t="s">
        <v>391</v>
      </c>
      <c r="B2" s="127"/>
      <c r="C2" s="232" t="s">
        <v>75</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31</v>
      </c>
      <c r="D5" s="265"/>
      <c r="E5" s="266"/>
      <c r="F5" s="40" t="s">
        <v>396</v>
      </c>
      <c r="G5" s="264" t="s">
        <v>397</v>
      </c>
      <c r="H5" s="265"/>
      <c r="I5" s="265"/>
      <c r="J5" s="265"/>
      <c r="K5" s="267"/>
      <c r="L5" s="37"/>
      <c r="M5" s="37"/>
      <c r="N5" s="37"/>
    </row>
    <row r="6" spans="1:14" ht="27" customHeight="1" x14ac:dyDescent="0.4">
      <c r="A6" s="181" t="s">
        <v>398</v>
      </c>
      <c r="B6" s="125"/>
      <c r="C6" s="248" t="s">
        <v>32</v>
      </c>
      <c r="D6" s="249"/>
      <c r="E6" s="249"/>
      <c r="F6" s="249"/>
      <c r="G6" s="249"/>
      <c r="H6" s="254" t="s">
        <v>399</v>
      </c>
      <c r="I6" s="111" t="s">
        <v>400</v>
      </c>
      <c r="J6" s="256">
        <v>10</v>
      </c>
      <c r="K6" s="257"/>
      <c r="L6" s="41"/>
      <c r="M6" s="41"/>
      <c r="N6" s="41"/>
    </row>
    <row r="7" spans="1:14" ht="27" customHeight="1" x14ac:dyDescent="0.4">
      <c r="A7" s="128"/>
      <c r="B7" s="127"/>
      <c r="C7" s="250"/>
      <c r="D7" s="251"/>
      <c r="E7" s="251"/>
      <c r="F7" s="251"/>
      <c r="G7" s="251"/>
      <c r="H7" s="255"/>
      <c r="I7" s="258" t="s">
        <v>401</v>
      </c>
      <c r="J7" s="260" t="s">
        <v>402</v>
      </c>
      <c r="K7" s="261"/>
      <c r="L7" s="41"/>
      <c r="M7" s="41"/>
      <c r="N7" s="41"/>
    </row>
    <row r="8" spans="1:14" ht="27" customHeight="1" x14ac:dyDescent="0.4">
      <c r="A8" s="206"/>
      <c r="B8" s="207"/>
      <c r="C8" s="252"/>
      <c r="D8" s="253"/>
      <c r="E8" s="253"/>
      <c r="F8" s="253"/>
      <c r="G8" s="253"/>
      <c r="H8" s="42" t="s">
        <v>403</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408</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16</v>
      </c>
      <c r="E26" s="50">
        <v>18</v>
      </c>
      <c r="F26" s="50">
        <v>17</v>
      </c>
      <c r="G26" s="50">
        <v>30</v>
      </c>
      <c r="H26" s="50">
        <v>30</v>
      </c>
      <c r="I26" s="184">
        <f>SUM(C26:H26)</f>
        <v>120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18</v>
      </c>
      <c r="F29" s="56"/>
      <c r="G29" s="56">
        <v>4</v>
      </c>
      <c r="H29" s="56"/>
      <c r="I29" s="56"/>
      <c r="J29" s="56"/>
      <c r="K29" s="57"/>
      <c r="L29" s="47"/>
      <c r="M29" s="47"/>
      <c r="N29" s="47"/>
    </row>
    <row r="30" spans="1:14" ht="27" customHeight="1" thickBot="1" x14ac:dyDescent="0.45">
      <c r="A30" s="103"/>
      <c r="B30" s="58" t="s">
        <v>444</v>
      </c>
      <c r="C30" s="59" t="s">
        <v>445</v>
      </c>
      <c r="D30" s="59" t="s">
        <v>445</v>
      </c>
      <c r="E30" s="59">
        <v>8</v>
      </c>
      <c r="F30" s="59">
        <v>1</v>
      </c>
      <c r="G30" s="59">
        <v>4</v>
      </c>
      <c r="H30" s="59"/>
      <c r="I30" s="59">
        <v>5</v>
      </c>
      <c r="J30" s="59"/>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450</v>
      </c>
      <c r="D32" s="162"/>
      <c r="E32" s="163"/>
      <c r="F32" s="161" t="s">
        <v>451</v>
      </c>
      <c r="G32" s="162"/>
      <c r="H32" s="163"/>
      <c r="I32" s="161" t="s">
        <v>452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455</v>
      </c>
      <c r="D39" s="174"/>
      <c r="E39" s="175"/>
      <c r="F39" s="173" t="s">
        <v>456</v>
      </c>
      <c r="G39" s="174"/>
      <c r="H39" s="175"/>
      <c r="I39" s="173" t="s">
        <v>457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467</v>
      </c>
      <c r="I46" s="104" t="s">
        <v>468</v>
      </c>
      <c r="J46" s="139" t="s">
        <v>469</v>
      </c>
      <c r="K46" s="140"/>
    </row>
    <row r="47" spans="1:11" ht="20.25" customHeight="1" x14ac:dyDescent="0.4">
      <c r="A47" s="126"/>
      <c r="B47" s="146"/>
      <c r="C47" s="157" t="s">
        <v>470</v>
      </c>
      <c r="D47" s="158"/>
      <c r="E47" s="138" t="s">
        <v>471</v>
      </c>
      <c r="F47" s="138"/>
      <c r="G47" s="104" t="s">
        <v>472</v>
      </c>
      <c r="H47" s="62" t="s">
        <v>473</v>
      </c>
      <c r="I47" s="104" t="s">
        <v>474</v>
      </c>
      <c r="J47" s="139" t="s">
        <v>475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490</v>
      </c>
      <c r="D55" s="153"/>
      <c r="E55" s="154" t="s">
        <v>465</v>
      </c>
      <c r="F55" s="154"/>
      <c r="G55" s="106" t="s">
        <v>491</v>
      </c>
      <c r="H55" s="66" t="s">
        <v>397</v>
      </c>
      <c r="I55" s="66" t="s">
        <v>397</v>
      </c>
      <c r="J55" s="155" t="s">
        <v>492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496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44" priority="2" stopIfTrue="1">
      <formula>$K$4=""</formula>
    </cfRule>
  </conditionalFormatting>
  <conditionalFormatting sqref="G1:H1 C5:E5 G5:K5 H8 C6:G11 H11 C22:F22 G29 G46:K46 E47:K49 J6:K6 C2:C3 C26:I27 K26:K27 C12 C29:E29 K3 I2 J8:K8 J7">
    <cfRule type="containsBlanks" dxfId="44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2" priority="4">
      <formula>LEN(TRIM(C24))=0</formula>
    </cfRule>
  </conditionalFormatting>
  <conditionalFormatting sqref="E24:F24">
    <cfRule type="containsBlanks" dxfId="441" priority="3">
      <formula>LEN(TRIM(E24))=0</formula>
    </cfRule>
  </conditionalFormatting>
  <conditionalFormatting sqref="J9:K9 J11:K11 J10">
    <cfRule type="containsBlanks" dxfId="44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45545</v>
      </c>
      <c r="H1" s="229"/>
      <c r="I1" s="33" t="s">
        <v>390</v>
      </c>
      <c r="J1" s="230">
        <v>45748</v>
      </c>
      <c r="K1" s="231"/>
      <c r="L1" s="34"/>
      <c r="M1" s="34"/>
      <c r="N1" s="34"/>
    </row>
    <row r="2" spans="1:14" ht="27" customHeight="1" x14ac:dyDescent="0.4">
      <c r="A2" s="128" t="s">
        <v>391</v>
      </c>
      <c r="B2" s="127"/>
      <c r="C2" s="232" t="s">
        <v>0</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33</v>
      </c>
      <c r="D5" s="265"/>
      <c r="E5" s="266"/>
      <c r="F5" s="40" t="s">
        <v>396</v>
      </c>
      <c r="G5" s="264" t="s">
        <v>397</v>
      </c>
      <c r="H5" s="265"/>
      <c r="I5" s="265"/>
      <c r="J5" s="265"/>
      <c r="K5" s="267"/>
      <c r="L5" s="37"/>
      <c r="M5" s="37"/>
      <c r="N5" s="37"/>
    </row>
    <row r="6" spans="1:14" ht="27" customHeight="1" x14ac:dyDescent="0.4">
      <c r="A6" s="181" t="s">
        <v>398</v>
      </c>
      <c r="B6" s="125"/>
      <c r="C6" s="248" t="s">
        <v>34</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498</v>
      </c>
      <c r="K7" s="261"/>
      <c r="L7" s="41"/>
      <c r="M7" s="41"/>
      <c r="N7" s="41"/>
    </row>
    <row r="8" spans="1:14" ht="27" customHeight="1" x14ac:dyDescent="0.4">
      <c r="A8" s="206"/>
      <c r="B8" s="207"/>
      <c r="C8" s="252"/>
      <c r="D8" s="253"/>
      <c r="E8" s="253"/>
      <c r="F8" s="253"/>
      <c r="G8" s="253"/>
      <c r="H8" s="42" t="s">
        <v>403</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499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16</v>
      </c>
      <c r="E26" s="50">
        <v>18</v>
      </c>
      <c r="F26" s="50">
        <v>25</v>
      </c>
      <c r="G26" s="50">
        <v>26</v>
      </c>
      <c r="H26" s="50">
        <v>26</v>
      </c>
      <c r="I26" s="184">
        <f>SUM(C26:H26)</f>
        <v>120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19</v>
      </c>
      <c r="F29" s="56">
        <v>2</v>
      </c>
      <c r="G29" s="56">
        <v>3</v>
      </c>
      <c r="H29" s="56"/>
      <c r="I29" s="56"/>
      <c r="J29" s="56"/>
      <c r="K29" s="57"/>
      <c r="L29" s="47"/>
      <c r="M29" s="47"/>
      <c r="N29" s="47"/>
    </row>
    <row r="30" spans="1:14" ht="27" customHeight="1" thickBot="1" x14ac:dyDescent="0.45">
      <c r="A30" s="103"/>
      <c r="B30" s="58" t="s">
        <v>444</v>
      </c>
      <c r="C30" s="59" t="s">
        <v>445</v>
      </c>
      <c r="D30" s="59" t="s">
        <v>445</v>
      </c>
      <c r="E30" s="59">
        <v>9</v>
      </c>
      <c r="F30" s="59">
        <v>3</v>
      </c>
      <c r="G30" s="59">
        <v>3</v>
      </c>
      <c r="H30" s="59"/>
      <c r="I30" s="59">
        <v>13</v>
      </c>
      <c r="J30" s="59"/>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450</v>
      </c>
      <c r="D32" s="162"/>
      <c r="E32" s="163"/>
      <c r="F32" s="161" t="s">
        <v>451</v>
      </c>
      <c r="G32" s="162"/>
      <c r="H32" s="163"/>
      <c r="I32" s="161" t="s">
        <v>452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455</v>
      </c>
      <c r="D39" s="174"/>
      <c r="E39" s="175"/>
      <c r="F39" s="173" t="s">
        <v>456</v>
      </c>
      <c r="G39" s="174"/>
      <c r="H39" s="175"/>
      <c r="I39" s="173" t="s">
        <v>457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467</v>
      </c>
      <c r="I46" s="104" t="s">
        <v>468</v>
      </c>
      <c r="J46" s="139" t="s">
        <v>469</v>
      </c>
      <c r="K46" s="140"/>
    </row>
    <row r="47" spans="1:11" ht="20.25" customHeight="1" x14ac:dyDescent="0.4">
      <c r="A47" s="126"/>
      <c r="B47" s="146"/>
      <c r="C47" s="157" t="s">
        <v>470</v>
      </c>
      <c r="D47" s="158"/>
      <c r="E47" s="138" t="s">
        <v>471</v>
      </c>
      <c r="F47" s="138"/>
      <c r="G47" s="104" t="s">
        <v>472</v>
      </c>
      <c r="H47" s="62" t="s">
        <v>473</v>
      </c>
      <c r="I47" s="104" t="s">
        <v>474</v>
      </c>
      <c r="J47" s="139" t="s">
        <v>475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490</v>
      </c>
      <c r="D55" s="153"/>
      <c r="E55" s="154" t="s">
        <v>465</v>
      </c>
      <c r="F55" s="154"/>
      <c r="G55" s="106" t="s">
        <v>491</v>
      </c>
      <c r="H55" s="66" t="s">
        <v>397</v>
      </c>
      <c r="I55" s="66" t="s">
        <v>397</v>
      </c>
      <c r="J55" s="155" t="s">
        <v>492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500</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9" priority="2" stopIfTrue="1">
      <formula>$K$4=""</formula>
    </cfRule>
  </conditionalFormatting>
  <conditionalFormatting sqref="G1:H1 C5:E5 G5:K5 H8 C6:G11 H11 C22:F22 G29 G46:K46 E47:K49 J6:K6 C2:C3 C26:I27 K26:K27 C12 C29:E29 K3 I2 J8:K8 J7">
    <cfRule type="containsBlanks" dxfId="43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7" priority="4">
      <formula>LEN(TRIM(C24))=0</formula>
    </cfRule>
  </conditionalFormatting>
  <conditionalFormatting sqref="E24:F24">
    <cfRule type="containsBlanks" dxfId="436" priority="3">
      <formula>LEN(TRIM(E24))=0</formula>
    </cfRule>
  </conditionalFormatting>
  <conditionalFormatting sqref="J9:K9 J11:K11 J10">
    <cfRule type="containsBlanks" dxfId="43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dimension ref="A1:N66"/>
  <sheetViews>
    <sheetView view="pageBreakPreview" topLeftCell="A3"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45545</v>
      </c>
      <c r="H1" s="229"/>
      <c r="I1" s="33" t="s">
        <v>390</v>
      </c>
      <c r="J1" s="230">
        <v>45748</v>
      </c>
      <c r="K1" s="231"/>
      <c r="L1" s="34"/>
      <c r="M1" s="34"/>
      <c r="N1" s="34"/>
    </row>
    <row r="2" spans="1:14" ht="27" customHeight="1" x14ac:dyDescent="0.4">
      <c r="A2" s="128" t="s">
        <v>391</v>
      </c>
      <c r="B2" s="127"/>
      <c r="C2" s="232" t="s">
        <v>1</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35</v>
      </c>
      <c r="D5" s="265"/>
      <c r="E5" s="266"/>
      <c r="F5" s="40" t="s">
        <v>396</v>
      </c>
      <c r="G5" s="264" t="s">
        <v>397</v>
      </c>
      <c r="H5" s="265"/>
      <c r="I5" s="265"/>
      <c r="J5" s="265"/>
      <c r="K5" s="267"/>
      <c r="L5" s="37"/>
      <c r="M5" s="37"/>
      <c r="N5" s="37"/>
    </row>
    <row r="6" spans="1:14" ht="27" customHeight="1" x14ac:dyDescent="0.4">
      <c r="A6" s="181" t="s">
        <v>398</v>
      </c>
      <c r="B6" s="125"/>
      <c r="C6" s="248" t="s">
        <v>36</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402</v>
      </c>
      <c r="K7" s="261"/>
      <c r="L7" s="41"/>
      <c r="M7" s="41"/>
      <c r="N7" s="41"/>
    </row>
    <row r="8" spans="1:14" ht="27" customHeight="1" x14ac:dyDescent="0.4">
      <c r="A8" s="206"/>
      <c r="B8" s="207"/>
      <c r="C8" s="252"/>
      <c r="D8" s="253"/>
      <c r="E8" s="253"/>
      <c r="F8" s="253"/>
      <c r="G8" s="253"/>
      <c r="H8" s="42" t="s">
        <v>403</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499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16</v>
      </c>
      <c r="E26" s="50">
        <v>18</v>
      </c>
      <c r="F26" s="50">
        <v>23</v>
      </c>
      <c r="G26" s="50">
        <v>26</v>
      </c>
      <c r="H26" s="50">
        <v>28</v>
      </c>
      <c r="I26" s="184">
        <f>SUM(C26:H26)</f>
        <v>120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17</v>
      </c>
      <c r="F29" s="56">
        <v>1</v>
      </c>
      <c r="G29" s="56">
        <v>3</v>
      </c>
      <c r="H29" s="56"/>
      <c r="I29" s="56"/>
      <c r="J29" s="56"/>
      <c r="K29" s="57"/>
      <c r="L29" s="47"/>
      <c r="M29" s="47"/>
      <c r="N29" s="47"/>
    </row>
    <row r="30" spans="1:14" ht="27" customHeight="1" thickBot="1" x14ac:dyDescent="0.45">
      <c r="A30" s="103"/>
      <c r="B30" s="58" t="s">
        <v>444</v>
      </c>
      <c r="C30" s="59" t="s">
        <v>445</v>
      </c>
      <c r="D30" s="59" t="s">
        <v>445</v>
      </c>
      <c r="E30" s="59">
        <v>10</v>
      </c>
      <c r="F30" s="59"/>
      <c r="G30" s="59">
        <v>4</v>
      </c>
      <c r="H30" s="59"/>
      <c r="I30" s="59">
        <v>7</v>
      </c>
      <c r="J30" s="59"/>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450</v>
      </c>
      <c r="D32" s="162"/>
      <c r="E32" s="163"/>
      <c r="F32" s="161" t="s">
        <v>451</v>
      </c>
      <c r="G32" s="162"/>
      <c r="H32" s="163"/>
      <c r="I32" s="161" t="s">
        <v>452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455</v>
      </c>
      <c r="D39" s="174"/>
      <c r="E39" s="175"/>
      <c r="F39" s="173" t="s">
        <v>456</v>
      </c>
      <c r="G39" s="174"/>
      <c r="H39" s="175"/>
      <c r="I39" s="173" t="s">
        <v>457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467</v>
      </c>
      <c r="I46" s="104" t="s">
        <v>468</v>
      </c>
      <c r="J46" s="139" t="s">
        <v>469</v>
      </c>
      <c r="K46" s="140"/>
    </row>
    <row r="47" spans="1:11" ht="20.25" customHeight="1" x14ac:dyDescent="0.4">
      <c r="A47" s="126"/>
      <c r="B47" s="146"/>
      <c r="C47" s="157" t="s">
        <v>470</v>
      </c>
      <c r="D47" s="158"/>
      <c r="E47" s="138" t="s">
        <v>471</v>
      </c>
      <c r="F47" s="138"/>
      <c r="G47" s="104" t="s">
        <v>472</v>
      </c>
      <c r="H47" s="62" t="s">
        <v>473</v>
      </c>
      <c r="I47" s="104" t="s">
        <v>474</v>
      </c>
      <c r="J47" s="139" t="s">
        <v>475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491</v>
      </c>
      <c r="H55" s="66" t="s">
        <v>397</v>
      </c>
      <c r="I55" s="66" t="s">
        <v>397</v>
      </c>
      <c r="J55" s="155" t="s">
        <v>492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502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4" priority="2" stopIfTrue="1">
      <formula>$K$4=""</formula>
    </cfRule>
  </conditionalFormatting>
  <conditionalFormatting sqref="G1:H1 C5:E5 G5:K5 H8 C6:G11 H11 C22:F22 G29 G46:K46 E47:K49 J6:K6 C2:C3 C26:I27 K26:K27 C12 C29:E29 K3 I2 J8:K8 J7">
    <cfRule type="containsBlanks" dxfId="43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2" priority="4">
      <formula>LEN(TRIM(C24))=0</formula>
    </cfRule>
  </conditionalFormatting>
  <conditionalFormatting sqref="E24:F24">
    <cfRule type="containsBlanks" dxfId="431" priority="3">
      <formula>LEN(TRIM(E24))=0</formula>
    </cfRule>
  </conditionalFormatting>
  <conditionalFormatting sqref="J9:K9 J11:K11 J10">
    <cfRule type="containsBlanks" dxfId="43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dimension ref="A1:N66"/>
  <sheetViews>
    <sheetView view="pageBreakPreview" topLeftCell="A3"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45545</v>
      </c>
      <c r="H1" s="229"/>
      <c r="I1" s="33" t="s">
        <v>390</v>
      </c>
      <c r="J1" s="230">
        <v>45748</v>
      </c>
      <c r="K1" s="231"/>
      <c r="L1" s="34"/>
      <c r="M1" s="34"/>
      <c r="N1" s="34"/>
    </row>
    <row r="2" spans="1:14" ht="27" customHeight="1" x14ac:dyDescent="0.4">
      <c r="A2" s="128" t="s">
        <v>391</v>
      </c>
      <c r="B2" s="127"/>
      <c r="C2" s="232" t="s">
        <v>2</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37</v>
      </c>
      <c r="D5" s="265"/>
      <c r="E5" s="266"/>
      <c r="F5" s="40" t="s">
        <v>396</v>
      </c>
      <c r="G5" s="264" t="s">
        <v>397</v>
      </c>
      <c r="H5" s="265"/>
      <c r="I5" s="265"/>
      <c r="J5" s="265"/>
      <c r="K5" s="267"/>
      <c r="L5" s="37"/>
      <c r="M5" s="37"/>
      <c r="N5" s="37"/>
    </row>
    <row r="6" spans="1:14" ht="27" customHeight="1" x14ac:dyDescent="0.4">
      <c r="A6" s="181" t="s">
        <v>398</v>
      </c>
      <c r="B6" s="125"/>
      <c r="C6" s="248" t="s">
        <v>38</v>
      </c>
      <c r="D6" s="249"/>
      <c r="E6" s="249"/>
      <c r="F6" s="249"/>
      <c r="G6" s="249"/>
      <c r="H6" s="254" t="s">
        <v>399</v>
      </c>
      <c r="I6" s="111" t="s">
        <v>400</v>
      </c>
      <c r="J6" s="256">
        <v>6</v>
      </c>
      <c r="K6" s="257"/>
      <c r="L6" s="41"/>
      <c r="M6" s="41"/>
      <c r="N6" s="41"/>
    </row>
    <row r="7" spans="1:14" ht="27" customHeight="1" x14ac:dyDescent="0.4">
      <c r="A7" s="128"/>
      <c r="B7" s="127"/>
      <c r="C7" s="250"/>
      <c r="D7" s="251"/>
      <c r="E7" s="251"/>
      <c r="F7" s="251"/>
      <c r="G7" s="251"/>
      <c r="H7" s="255"/>
      <c r="I7" s="258" t="s">
        <v>401</v>
      </c>
      <c r="J7" s="260" t="s">
        <v>503</v>
      </c>
      <c r="K7" s="261"/>
      <c r="L7" s="41"/>
      <c r="M7" s="41"/>
      <c r="N7" s="41"/>
    </row>
    <row r="8" spans="1:14" ht="27" customHeight="1" x14ac:dyDescent="0.4">
      <c r="A8" s="206"/>
      <c r="B8" s="207"/>
      <c r="C8" s="252"/>
      <c r="D8" s="253"/>
      <c r="E8" s="253"/>
      <c r="F8" s="253"/>
      <c r="G8" s="253"/>
      <c r="H8" s="42" t="s">
        <v>403</v>
      </c>
      <c r="I8" s="259"/>
      <c r="J8" s="196">
        <v>11</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499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16</v>
      </c>
      <c r="E26" s="50">
        <v>18</v>
      </c>
      <c r="F26" s="50">
        <v>24</v>
      </c>
      <c r="G26" s="50">
        <v>25</v>
      </c>
      <c r="H26" s="50">
        <v>25</v>
      </c>
      <c r="I26" s="184">
        <f>SUM(C26:H26)</f>
        <v>120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v>1</v>
      </c>
      <c r="G29" s="56">
        <v>3</v>
      </c>
      <c r="H29" s="56"/>
      <c r="I29" s="56"/>
      <c r="J29" s="56"/>
      <c r="K29" s="57"/>
      <c r="L29" s="47"/>
      <c r="M29" s="47"/>
      <c r="N29" s="47"/>
    </row>
    <row r="30" spans="1:14" ht="27" customHeight="1" thickBot="1" x14ac:dyDescent="0.45">
      <c r="A30" s="103"/>
      <c r="B30" s="58" t="s">
        <v>444</v>
      </c>
      <c r="C30" s="59" t="s">
        <v>445</v>
      </c>
      <c r="D30" s="59" t="s">
        <v>445</v>
      </c>
      <c r="E30" s="59">
        <v>11</v>
      </c>
      <c r="F30" s="59"/>
      <c r="G30" s="59">
        <v>3</v>
      </c>
      <c r="H30" s="59"/>
      <c r="I30" s="59">
        <v>4</v>
      </c>
      <c r="J30" s="59"/>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450</v>
      </c>
      <c r="D32" s="162"/>
      <c r="E32" s="163"/>
      <c r="F32" s="161" t="s">
        <v>451</v>
      </c>
      <c r="G32" s="162"/>
      <c r="H32" s="163"/>
      <c r="I32" s="161" t="s">
        <v>452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455</v>
      </c>
      <c r="D39" s="174"/>
      <c r="E39" s="175"/>
      <c r="F39" s="173" t="s">
        <v>456</v>
      </c>
      <c r="G39" s="174"/>
      <c r="H39" s="175"/>
      <c r="I39" s="173" t="s">
        <v>457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467</v>
      </c>
      <c r="I46" s="104" t="s">
        <v>468</v>
      </c>
      <c r="J46" s="139" t="s">
        <v>469</v>
      </c>
      <c r="K46" s="140"/>
    </row>
    <row r="47" spans="1:11" ht="20.25" customHeight="1" x14ac:dyDescent="0.4">
      <c r="A47" s="126"/>
      <c r="B47" s="146"/>
      <c r="C47" s="157" t="s">
        <v>470</v>
      </c>
      <c r="D47" s="158"/>
      <c r="E47" s="138" t="s">
        <v>471</v>
      </c>
      <c r="F47" s="138"/>
      <c r="G47" s="104" t="s">
        <v>472</v>
      </c>
      <c r="H47" s="62" t="s">
        <v>473</v>
      </c>
      <c r="I47" s="104" t="s">
        <v>474</v>
      </c>
      <c r="J47" s="139" t="s">
        <v>475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490</v>
      </c>
      <c r="D55" s="153"/>
      <c r="E55" s="154" t="s">
        <v>465</v>
      </c>
      <c r="F55" s="154"/>
      <c r="G55" s="106" t="s">
        <v>491</v>
      </c>
      <c r="H55" s="66" t="s">
        <v>397</v>
      </c>
      <c r="I55" s="66" t="s">
        <v>397</v>
      </c>
      <c r="J55" s="155" t="s">
        <v>492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504</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9" priority="2" stopIfTrue="1">
      <formula>$K$4=""</formula>
    </cfRule>
  </conditionalFormatting>
  <conditionalFormatting sqref="G1:H1 C5:E5 G5:K5 H8 C6:G11 H11 C22:F22 G29 G46:K46 E47:K49 J6:K6 C2:C3 C26:I27 K26:K27 C12 C29:E29 K3 I2 J8:K8 J7">
    <cfRule type="containsBlanks" dxfId="42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7" priority="4">
      <formula>LEN(TRIM(C24))=0</formula>
    </cfRule>
  </conditionalFormatting>
  <conditionalFormatting sqref="E24:F24">
    <cfRule type="containsBlanks" dxfId="426" priority="3">
      <formula>LEN(TRIM(E24))=0</formula>
    </cfRule>
  </conditionalFormatting>
  <conditionalFormatting sqref="J9:K9 J11:K11 J10">
    <cfRule type="containsBlanks" dxfId="42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dimension ref="A1:N66"/>
  <sheetViews>
    <sheetView view="pageBreakPreview" topLeftCell="A3"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45545</v>
      </c>
      <c r="H1" s="229"/>
      <c r="I1" s="33" t="s">
        <v>390</v>
      </c>
      <c r="J1" s="230">
        <v>45748</v>
      </c>
      <c r="K1" s="231"/>
      <c r="L1" s="34"/>
      <c r="M1" s="34"/>
      <c r="N1" s="34"/>
    </row>
    <row r="2" spans="1:14" ht="27" customHeight="1" x14ac:dyDescent="0.4">
      <c r="A2" s="128" t="s">
        <v>391</v>
      </c>
      <c r="B2" s="127"/>
      <c r="C2" s="232" t="s">
        <v>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39</v>
      </c>
      <c r="D5" s="265"/>
      <c r="E5" s="266"/>
      <c r="F5" s="40" t="s">
        <v>396</v>
      </c>
      <c r="G5" s="264" t="s">
        <v>397</v>
      </c>
      <c r="H5" s="265"/>
      <c r="I5" s="265"/>
      <c r="J5" s="265"/>
      <c r="K5" s="267"/>
      <c r="L5" s="37"/>
      <c r="M5" s="37"/>
      <c r="N5" s="37"/>
    </row>
    <row r="6" spans="1:14" ht="27" customHeight="1" x14ac:dyDescent="0.4">
      <c r="A6" s="181" t="s">
        <v>398</v>
      </c>
      <c r="B6" s="125"/>
      <c r="C6" s="248" t="s">
        <v>40</v>
      </c>
      <c r="D6" s="249"/>
      <c r="E6" s="249"/>
      <c r="F6" s="249"/>
      <c r="G6" s="249"/>
      <c r="H6" s="254" t="s">
        <v>399</v>
      </c>
      <c r="I6" s="111" t="s">
        <v>400</v>
      </c>
      <c r="J6" s="256">
        <v>9</v>
      </c>
      <c r="K6" s="257"/>
      <c r="L6" s="41"/>
      <c r="M6" s="41"/>
      <c r="N6" s="41"/>
    </row>
    <row r="7" spans="1:14" ht="27" customHeight="1" x14ac:dyDescent="0.4">
      <c r="A7" s="128"/>
      <c r="B7" s="127"/>
      <c r="C7" s="250"/>
      <c r="D7" s="251"/>
      <c r="E7" s="251"/>
      <c r="F7" s="251"/>
      <c r="G7" s="251"/>
      <c r="H7" s="255"/>
      <c r="I7" s="258" t="s">
        <v>401</v>
      </c>
      <c r="J7" s="260" t="s">
        <v>505</v>
      </c>
      <c r="K7" s="261"/>
      <c r="L7" s="41"/>
      <c r="M7" s="41"/>
      <c r="N7" s="41"/>
    </row>
    <row r="8" spans="1:14" ht="27" customHeight="1" x14ac:dyDescent="0.4">
      <c r="A8" s="206"/>
      <c r="B8" s="207"/>
      <c r="C8" s="252"/>
      <c r="D8" s="253"/>
      <c r="E8" s="253"/>
      <c r="F8" s="253"/>
      <c r="G8" s="253"/>
      <c r="H8" s="42" t="s">
        <v>403</v>
      </c>
      <c r="I8" s="259"/>
      <c r="J8" s="196">
        <v>13.5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499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16</v>
      </c>
      <c r="E26" s="50">
        <v>18</v>
      </c>
      <c r="F26" s="50">
        <v>22</v>
      </c>
      <c r="G26" s="50">
        <v>25</v>
      </c>
      <c r="H26" s="50">
        <v>30</v>
      </c>
      <c r="I26" s="184">
        <f>SUM(C26:H26)</f>
        <v>120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17</v>
      </c>
      <c r="F29" s="56">
        <v>1</v>
      </c>
      <c r="G29" s="56">
        <v>3</v>
      </c>
      <c r="H29" s="56"/>
      <c r="I29" s="56"/>
      <c r="J29" s="56"/>
      <c r="K29" s="57"/>
      <c r="L29" s="47"/>
      <c r="M29" s="47"/>
      <c r="N29" s="47"/>
    </row>
    <row r="30" spans="1:14" ht="27" customHeight="1" thickBot="1" x14ac:dyDescent="0.45">
      <c r="A30" s="103"/>
      <c r="B30" s="58" t="s">
        <v>444</v>
      </c>
      <c r="C30" s="59" t="s">
        <v>445</v>
      </c>
      <c r="D30" s="59" t="s">
        <v>445</v>
      </c>
      <c r="E30" s="59">
        <v>13</v>
      </c>
      <c r="F30" s="59"/>
      <c r="G30" s="59">
        <v>3</v>
      </c>
      <c r="H30" s="59"/>
      <c r="I30" s="59">
        <v>3</v>
      </c>
      <c r="J30" s="59"/>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450</v>
      </c>
      <c r="D32" s="162"/>
      <c r="E32" s="163"/>
      <c r="F32" s="161" t="s">
        <v>451</v>
      </c>
      <c r="G32" s="162"/>
      <c r="H32" s="163"/>
      <c r="I32" s="161" t="s">
        <v>452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455</v>
      </c>
      <c r="D39" s="174"/>
      <c r="E39" s="175"/>
      <c r="F39" s="173" t="s">
        <v>456</v>
      </c>
      <c r="G39" s="174"/>
      <c r="H39" s="175"/>
      <c r="I39" s="173" t="s">
        <v>457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467</v>
      </c>
      <c r="I46" s="104" t="s">
        <v>468</v>
      </c>
      <c r="J46" s="139" t="s">
        <v>469</v>
      </c>
      <c r="K46" s="140"/>
    </row>
    <row r="47" spans="1:11" ht="20.25" customHeight="1" x14ac:dyDescent="0.4">
      <c r="A47" s="126"/>
      <c r="B47" s="146"/>
      <c r="C47" s="157" t="s">
        <v>470</v>
      </c>
      <c r="D47" s="158"/>
      <c r="E47" s="138" t="s">
        <v>471</v>
      </c>
      <c r="F47" s="138"/>
      <c r="G47" s="104" t="s">
        <v>472</v>
      </c>
      <c r="H47" s="62" t="s">
        <v>473</v>
      </c>
      <c r="I47" s="104" t="s">
        <v>474</v>
      </c>
      <c r="J47" s="139" t="s">
        <v>475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490</v>
      </c>
      <c r="D55" s="153"/>
      <c r="E55" s="154" t="s">
        <v>465</v>
      </c>
      <c r="F55" s="154"/>
      <c r="G55" s="106" t="s">
        <v>491</v>
      </c>
      <c r="H55" s="66" t="s">
        <v>397</v>
      </c>
      <c r="I55" s="66" t="s">
        <v>397</v>
      </c>
      <c r="J55" s="155" t="s">
        <v>492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504</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4" priority="2" stopIfTrue="1">
      <formula>$K$4=""</formula>
    </cfRule>
  </conditionalFormatting>
  <conditionalFormatting sqref="G1:H1 C5:E5 G5:K5 H8 C6:G11 H11 C22:F22 G29 G46:K46 E47:K49 J6:K6 C2:C3 C26:I27 K26:K27 C12 C29:E29 K3 I2 J8:K8 J7">
    <cfRule type="containsBlanks" dxfId="42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2" priority="4">
      <formula>LEN(TRIM(C24))=0</formula>
    </cfRule>
  </conditionalFormatting>
  <conditionalFormatting sqref="E24:F24">
    <cfRule type="containsBlanks" dxfId="421" priority="3">
      <formula>LEN(TRIM(E24))=0</formula>
    </cfRule>
  </conditionalFormatting>
  <conditionalFormatting sqref="J9:K9 J11:K11 J10">
    <cfRule type="containsBlanks" dxfId="42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FAD0F2-D6A7-43CA-BEF6-AD463FA9F64F}">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4</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114</v>
      </c>
      <c r="D5" s="265"/>
      <c r="E5" s="266"/>
      <c r="F5" s="40" t="s">
        <v>396</v>
      </c>
      <c r="G5" s="268" t="str">
        <f>HYPERLINK("http://yagikita.jp/", "http://yagikita.jp/")</f>
        <v>http://yagikita.jp/</v>
      </c>
      <c r="H5" s="265"/>
      <c r="I5" s="265"/>
      <c r="J5" s="265"/>
      <c r="K5" s="267"/>
      <c r="L5" s="37"/>
      <c r="M5" s="37"/>
      <c r="N5" s="37"/>
    </row>
    <row r="6" spans="1:14" ht="27" customHeight="1" x14ac:dyDescent="0.4">
      <c r="A6" s="181" t="s">
        <v>398</v>
      </c>
      <c r="B6" s="125"/>
      <c r="C6" s="248" t="s">
        <v>115</v>
      </c>
      <c r="D6" s="249"/>
      <c r="E6" s="249"/>
      <c r="F6" s="249"/>
      <c r="G6" s="249"/>
      <c r="H6" s="254" t="s">
        <v>399</v>
      </c>
      <c r="I6" s="111" t="s">
        <v>400</v>
      </c>
      <c r="J6" s="256">
        <v>15</v>
      </c>
      <c r="K6" s="257"/>
      <c r="L6" s="41"/>
      <c r="M6" s="41"/>
      <c r="N6" s="41"/>
    </row>
    <row r="7" spans="1:14" ht="27" customHeight="1" x14ac:dyDescent="0.4">
      <c r="A7" s="128"/>
      <c r="B7" s="127"/>
      <c r="C7" s="250"/>
      <c r="D7" s="251"/>
      <c r="E7" s="251"/>
      <c r="F7" s="251"/>
      <c r="G7" s="251"/>
      <c r="H7" s="255"/>
      <c r="I7" s="258" t="s">
        <v>401</v>
      </c>
      <c r="J7" s="260" t="s">
        <v>506</v>
      </c>
      <c r="K7" s="261"/>
      <c r="L7" s="41"/>
      <c r="M7" s="41"/>
      <c r="N7" s="41"/>
    </row>
    <row r="8" spans="1:14" ht="27" customHeight="1" x14ac:dyDescent="0.4">
      <c r="A8" s="206"/>
      <c r="B8" s="207"/>
      <c r="C8" s="252"/>
      <c r="D8" s="253"/>
      <c r="E8" s="253"/>
      <c r="F8" s="253"/>
      <c r="G8" s="253"/>
      <c r="H8" s="42" t="s">
        <v>403</v>
      </c>
      <c r="I8" s="259"/>
      <c r="J8" s="196">
        <v>18</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507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509</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18</v>
      </c>
      <c r="E26" s="50">
        <v>18</v>
      </c>
      <c r="F26" s="50">
        <v>24</v>
      </c>
      <c r="G26" s="50">
        <v>24</v>
      </c>
      <c r="H26" s="50">
        <v>24</v>
      </c>
      <c r="I26" s="184">
        <f>SUM(C26:H26)</f>
        <v>120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c r="G29" s="56">
        <v>2</v>
      </c>
      <c r="H29" s="56">
        <v>1</v>
      </c>
      <c r="I29" s="56"/>
      <c r="J29" s="56">
        <v>1</v>
      </c>
      <c r="K29" s="57"/>
      <c r="L29" s="47"/>
      <c r="M29" s="47"/>
      <c r="N29" s="47"/>
    </row>
    <row r="30" spans="1:14" ht="27" customHeight="1" thickBot="1" x14ac:dyDescent="0.45">
      <c r="A30" s="103"/>
      <c r="B30" s="58" t="s">
        <v>444</v>
      </c>
      <c r="C30" s="59" t="s">
        <v>445</v>
      </c>
      <c r="D30" s="59" t="s">
        <v>445</v>
      </c>
      <c r="E30" s="59">
        <v>3</v>
      </c>
      <c r="F30" s="59"/>
      <c r="G30" s="59">
        <v>2</v>
      </c>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510</v>
      </c>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511</v>
      </c>
      <c r="D55" s="153"/>
      <c r="E55" s="154" t="s">
        <v>465</v>
      </c>
      <c r="F55" s="154"/>
      <c r="G55" s="106" t="s">
        <v>512</v>
      </c>
      <c r="H55" s="66"/>
      <c r="I55" s="66"/>
      <c r="J55" s="155"/>
      <c r="K55" s="156"/>
    </row>
    <row r="56" spans="1:14" ht="20.25" customHeight="1" x14ac:dyDescent="0.4">
      <c r="A56" s="126"/>
      <c r="B56" s="146"/>
      <c r="C56" s="136" t="s">
        <v>513</v>
      </c>
      <c r="D56" s="137"/>
      <c r="E56" s="138" t="s">
        <v>465</v>
      </c>
      <c r="F56" s="138"/>
      <c r="G56" s="104" t="s">
        <v>514</v>
      </c>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19" priority="3">
      <formula>LEN(TRIM(C24))=0</formula>
    </cfRule>
  </conditionalFormatting>
  <conditionalFormatting sqref="C9:G11 J9:K11 H11 C27:I27 K27">
    <cfRule type="expression" dxfId="418" priority="2" stopIfTrue="1">
      <formula>$K$4=""</formula>
    </cfRule>
  </conditionalFormatting>
  <conditionalFormatting sqref="E47:K49 C6:G11 H11 C26:I27 K26:K27 G1:H1 I2 C2:C3 K3 C5:E5 G5:K5 J6:K6 J7 H8 C12 C22:F22 C29:E29 G29 G46:K46">
    <cfRule type="containsBlanks" dxfId="4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16" priority="6">
      <formula>LEN(TRIM(J8))=0</formula>
    </cfRule>
  </conditionalFormatting>
  <dataValidations count="2">
    <dataValidation type="whole" operator="greaterThanOrEqual" allowBlank="1" showInputMessage="1" showErrorMessage="1" sqref="E29:K30 C29:D29" xr:uid="{EC602C83-F6B0-429B-9CA6-D50010D72362}">
      <formula1>0</formula1>
    </dataValidation>
    <dataValidation type="list" allowBlank="1" showInputMessage="1" showErrorMessage="1" sqref="J2:K2" xr:uid="{3230B3E5-DF82-4C65-91F2-7B1C9CAEF210}">
      <formula1>"保育所,認定こども園,小規模保育事業"</formula1>
    </dataValidation>
  </dataValidations>
  <hyperlinks>
    <hyperlink ref="A1:B1" location="公表用一覧!A1" display="&lt; 戻る" xr:uid="{CCE7EFFF-7718-4516-ADE0-B7CE16A6A60A}"/>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FB4E70-DE91-4DC9-9EFF-FCFB72752171}">
  <dimension ref="A1:N66"/>
  <sheetViews>
    <sheetView view="pageBreakPreview" zoomScaleNormal="100" zoomScaleSheetLayoutView="100" workbookViewId="0">
      <selection activeCell="C2" sqref="C2:H4"/>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116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117</v>
      </c>
      <c r="D5" s="265"/>
      <c r="E5" s="266"/>
      <c r="F5" s="40" t="s">
        <v>396</v>
      </c>
      <c r="G5" s="268" t="s">
        <v>1917</v>
      </c>
      <c r="H5" s="265"/>
      <c r="I5" s="265"/>
      <c r="J5" s="265"/>
      <c r="K5" s="267"/>
      <c r="L5" s="37"/>
      <c r="M5" s="37"/>
      <c r="N5" s="37"/>
    </row>
    <row r="6" spans="1:14" ht="27" customHeight="1" x14ac:dyDescent="0.4">
      <c r="A6" s="181" t="s">
        <v>398</v>
      </c>
      <c r="B6" s="125"/>
      <c r="C6" s="248" t="s">
        <v>118</v>
      </c>
      <c r="D6" s="249"/>
      <c r="E6" s="249"/>
      <c r="F6" s="249"/>
      <c r="G6" s="249"/>
      <c r="H6" s="254" t="s">
        <v>399</v>
      </c>
      <c r="I6" s="111" t="s">
        <v>400</v>
      </c>
      <c r="J6" s="256">
        <v>13</v>
      </c>
      <c r="K6" s="257"/>
      <c r="L6" s="41"/>
      <c r="M6" s="41"/>
      <c r="N6" s="41"/>
    </row>
    <row r="7" spans="1:14" ht="27" customHeight="1" x14ac:dyDescent="0.4">
      <c r="A7" s="128"/>
      <c r="B7" s="127"/>
      <c r="C7" s="250"/>
      <c r="D7" s="251"/>
      <c r="E7" s="251"/>
      <c r="F7" s="251"/>
      <c r="G7" s="251"/>
      <c r="H7" s="255"/>
      <c r="I7" s="258" t="s">
        <v>401</v>
      </c>
      <c r="J7" s="260" t="s">
        <v>1918</v>
      </c>
      <c r="K7" s="261"/>
      <c r="L7" s="41"/>
      <c r="M7" s="41"/>
      <c r="N7" s="41"/>
    </row>
    <row r="8" spans="1:14" ht="27" customHeight="1" x14ac:dyDescent="0.4">
      <c r="A8" s="206"/>
      <c r="B8" s="207"/>
      <c r="C8" s="252"/>
      <c r="D8" s="253"/>
      <c r="E8" s="253"/>
      <c r="F8" s="253"/>
      <c r="G8" s="253"/>
      <c r="H8" s="42" t="s">
        <v>403</v>
      </c>
      <c r="I8" s="259"/>
      <c r="J8" s="196">
        <v>23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1919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654</v>
      </c>
      <c r="F22" s="203"/>
      <c r="G22" s="221"/>
      <c r="H22" s="222"/>
      <c r="I22" s="43" t="s">
        <v>416</v>
      </c>
      <c r="J22" s="198" t="s">
        <v>1940</v>
      </c>
      <c r="K22" s="199"/>
      <c r="L22" s="41"/>
      <c r="M22" s="41"/>
      <c r="N22" s="41"/>
    </row>
    <row r="23" spans="1:14" ht="27" customHeight="1" x14ac:dyDescent="0.4">
      <c r="A23" s="128"/>
      <c r="B23" s="127"/>
      <c r="C23" s="200" t="s">
        <v>417</v>
      </c>
      <c r="D23" s="201"/>
      <c r="E23" s="200" t="s">
        <v>418</v>
      </c>
      <c r="F23" s="201"/>
      <c r="G23" s="223"/>
      <c r="H23" s="224"/>
      <c r="I23" s="43" t="s">
        <v>419</v>
      </c>
      <c r="J23" s="198" t="s">
        <v>1920</v>
      </c>
      <c r="K23" s="199"/>
      <c r="L23" s="41"/>
      <c r="M23" s="41"/>
      <c r="N23" s="41"/>
    </row>
    <row r="24" spans="1:14" ht="27" customHeight="1" x14ac:dyDescent="0.4">
      <c r="A24" s="206"/>
      <c r="B24" s="207"/>
      <c r="C24" s="202" t="s">
        <v>420</v>
      </c>
      <c r="D24" s="203"/>
      <c r="E24" s="202" t="s">
        <v>414</v>
      </c>
      <c r="F24" s="203"/>
      <c r="G24" s="225"/>
      <c r="H24" s="226"/>
      <c r="I24" s="44" t="s">
        <v>421</v>
      </c>
      <c r="J24" s="204" t="s">
        <v>1921</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15</v>
      </c>
      <c r="E26" s="50">
        <v>15</v>
      </c>
      <c r="F26" s="50">
        <v>16</v>
      </c>
      <c r="G26" s="50">
        <v>16</v>
      </c>
      <c r="H26" s="50">
        <v>16</v>
      </c>
      <c r="I26" s="184">
        <f>SUM(C26:H26)</f>
        <v>90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15</v>
      </c>
      <c r="F29" s="56"/>
      <c r="G29" s="56"/>
      <c r="H29" s="56">
        <v>2</v>
      </c>
      <c r="I29" s="56"/>
      <c r="J29" s="56"/>
      <c r="K29" s="57"/>
      <c r="L29" s="47"/>
      <c r="M29" s="47"/>
      <c r="N29" s="47"/>
    </row>
    <row r="30" spans="1:14" ht="27" customHeight="1" thickBot="1" x14ac:dyDescent="0.45">
      <c r="A30" s="103"/>
      <c r="B30" s="58" t="s">
        <v>444</v>
      </c>
      <c r="C30" s="59" t="s">
        <v>445</v>
      </c>
      <c r="D30" s="59" t="s">
        <v>445</v>
      </c>
      <c r="E30" s="59">
        <v>6</v>
      </c>
      <c r="F30" s="59"/>
      <c r="G30" s="59">
        <v>1</v>
      </c>
      <c r="H30" s="59">
        <v>1</v>
      </c>
      <c r="I30" s="59"/>
      <c r="J30" s="59">
        <v>1</v>
      </c>
      <c r="K30" s="60">
        <v>3</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1922</v>
      </c>
      <c r="D32" s="162"/>
      <c r="E32" s="163"/>
      <c r="F32" s="161" t="s">
        <v>1923</v>
      </c>
      <c r="G32" s="162"/>
      <c r="H32" s="163"/>
      <c r="I32" s="161" t="s">
        <v>1924</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976</v>
      </c>
      <c r="D39" s="174"/>
      <c r="E39" s="175"/>
      <c r="F39" s="173" t="s">
        <v>976</v>
      </c>
      <c r="G39" s="174"/>
      <c r="H39" s="175"/>
      <c r="I39" s="173" t="s">
        <v>976</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5">
        <v>5200</v>
      </c>
      <c r="I46" s="104" t="s">
        <v>468</v>
      </c>
      <c r="J46" s="139" t="s">
        <v>544</v>
      </c>
      <c r="K46" s="140"/>
    </row>
    <row r="47" spans="1:11" ht="20.25" customHeight="1" x14ac:dyDescent="0.4">
      <c r="A47" s="126"/>
      <c r="B47" s="146"/>
      <c r="C47" s="157" t="s">
        <v>470</v>
      </c>
      <c r="D47" s="158"/>
      <c r="E47" s="138" t="s">
        <v>1928</v>
      </c>
      <c r="F47" s="138"/>
      <c r="G47" s="118" t="s">
        <v>466</v>
      </c>
      <c r="H47" s="62" t="s">
        <v>1925</v>
      </c>
      <c r="I47" s="104" t="s">
        <v>1931</v>
      </c>
      <c r="J47" s="139" t="s">
        <v>1930</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1634</v>
      </c>
      <c r="F49" s="138"/>
      <c r="G49" s="118" t="s">
        <v>466</v>
      </c>
      <c r="H49" s="62" t="s">
        <v>1926</v>
      </c>
      <c r="I49" s="104" t="s">
        <v>1932</v>
      </c>
      <c r="J49" s="139" t="s">
        <v>1930</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1929</v>
      </c>
      <c r="F51" s="160"/>
      <c r="G51" s="104" t="s">
        <v>1927</v>
      </c>
      <c r="H51" s="62" t="s">
        <v>1926</v>
      </c>
      <c r="I51" s="104" t="s">
        <v>1933</v>
      </c>
      <c r="J51" s="139" t="s">
        <v>1930</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271" t="s">
        <v>1934</v>
      </c>
      <c r="D55" s="272"/>
      <c r="E55" s="273" t="s">
        <v>1937</v>
      </c>
      <c r="F55" s="274"/>
      <c r="G55" s="279" t="s">
        <v>1499</v>
      </c>
      <c r="H55" s="279" t="s">
        <v>976</v>
      </c>
      <c r="I55" s="279" t="s">
        <v>976</v>
      </c>
      <c r="J55" s="281" t="s">
        <v>1938</v>
      </c>
      <c r="K55" s="282"/>
    </row>
    <row r="56" spans="1:14" ht="20.25" customHeight="1" x14ac:dyDescent="0.4">
      <c r="A56" s="126"/>
      <c r="B56" s="146"/>
      <c r="C56" s="269" t="s">
        <v>1935</v>
      </c>
      <c r="D56" s="270"/>
      <c r="E56" s="275"/>
      <c r="F56" s="276"/>
      <c r="G56" s="280"/>
      <c r="H56" s="280"/>
      <c r="I56" s="280"/>
      <c r="J56" s="283"/>
      <c r="K56" s="284"/>
    </row>
    <row r="57" spans="1:14" ht="20.25" customHeight="1" x14ac:dyDescent="0.4">
      <c r="A57" s="126"/>
      <c r="B57" s="146"/>
      <c r="C57" s="269" t="s">
        <v>1936</v>
      </c>
      <c r="D57" s="270"/>
      <c r="E57" s="277"/>
      <c r="F57" s="278"/>
      <c r="G57" s="155"/>
      <c r="H57" s="155"/>
      <c r="I57" s="155"/>
      <c r="J57" s="271"/>
      <c r="K57" s="285"/>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1939</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2">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C56:D56"/>
    <mergeCell ref="C57:D57"/>
    <mergeCell ref="B52:B53"/>
    <mergeCell ref="C52:K52"/>
    <mergeCell ref="C53:K53"/>
    <mergeCell ref="A54:B57"/>
    <mergeCell ref="C54:D54"/>
    <mergeCell ref="E54:F54"/>
    <mergeCell ref="J54:K54"/>
    <mergeCell ref="C55:D55"/>
    <mergeCell ref="E55:F57"/>
    <mergeCell ref="G55:G57"/>
    <mergeCell ref="H55:H57"/>
    <mergeCell ref="I55:I57"/>
    <mergeCell ref="J55:K57"/>
  </mergeCells>
  <phoneticPr fontId="2"/>
  <conditionalFormatting sqref="J9:K11 C9:G11 H11 C27:I27 K27">
    <cfRule type="expression" dxfId="41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14" priority="4">
      <formula>LEN(TRIM(C24))=0</formula>
    </cfRule>
  </conditionalFormatting>
  <conditionalFormatting sqref="E24:F24">
    <cfRule type="containsBlanks" dxfId="413" priority="3">
      <formula>LEN(TRIM(E24))=0</formula>
    </cfRule>
  </conditionalFormatting>
  <conditionalFormatting sqref="J9:K9 J11:K11 J10">
    <cfRule type="containsBlanks" dxfId="412" priority="7">
      <formula>LEN(TRIM(J9))=0</formula>
    </cfRule>
  </conditionalFormatting>
  <conditionalFormatting sqref="C2:H4 J2:K2 K3:K4 G5:K5 C5:E5 H8 C6:G11 H11 J6:K11 C12:K20 C24:H24 G23:H23 C22:H22 J22:K24 C26:K27 C29:K30 C32:K37 C39:K44 E47:F51 C56:D57 C60:K64 G46:K51 C55:E55 G55:J55">
    <cfRule type="notContainsErrors" priority="1">
      <formula>NOT(ISERROR(C2))</formula>
    </cfRule>
  </conditionalFormatting>
  <dataValidations count="2">
    <dataValidation type="whole" operator="greaterThanOrEqual" allowBlank="1" showInputMessage="1" showErrorMessage="1" sqref="E29:K30 C29:D29" xr:uid="{F72672CF-D976-4839-817E-0761B8EA94A1}">
      <formula1>0</formula1>
    </dataValidation>
    <dataValidation type="list" allowBlank="1" showInputMessage="1" showErrorMessage="1" sqref="J2:K2" xr:uid="{58F8F118-DEEC-40DE-BADB-6CA071FB21C9}">
      <formula1>"保育所,認定こども園,小規模保育事業"</formula1>
    </dataValidation>
  </dataValidations>
  <hyperlinks>
    <hyperlink ref="A1:B1" location="公表用一覧!A1" display="&lt; 戻る" xr:uid="{F2B03A83-688C-46D1-9AD1-BC14782EC9ED}"/>
    <hyperlink ref="G5" r:id="rId1" xr:uid="{ABE6F0F4-5BA1-4FBD-A108-8B04CE6CF321}"/>
  </hyperlinks>
  <pageMargins left="0.59055118110236227" right="0.39370078740157483" top="0.39370078740157483" bottom="0.39370078740157483" header="0" footer="0"/>
  <pageSetup paperSize="9" scale="99" fitToWidth="0" fitToHeight="0" orientation="portrait" r:id="rId2"/>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A1FEC-F1D2-4C3C-AD89-186CACA42C82}">
  <dimension ref="A1:N68"/>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t="s">
        <v>1136</v>
      </c>
      <c r="H1" s="229"/>
      <c r="I1" s="33" t="s">
        <v>390</v>
      </c>
      <c r="J1" s="230">
        <v>45748</v>
      </c>
      <c r="K1" s="231"/>
      <c r="L1" s="34"/>
      <c r="M1" s="34"/>
      <c r="N1" s="34"/>
    </row>
    <row r="2" spans="1:14" ht="27" customHeight="1" x14ac:dyDescent="0.4">
      <c r="A2" s="128" t="s">
        <v>391</v>
      </c>
      <c r="B2" s="127"/>
      <c r="C2" s="232" t="s">
        <v>119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120</v>
      </c>
      <c r="D5" s="265"/>
      <c r="E5" s="266"/>
      <c r="F5" s="40" t="s">
        <v>396</v>
      </c>
      <c r="G5" s="268" t="str">
        <f>HYPERLINK("http://www.kayanoki-hoiku.com", "http://www.kayanoki-hoiku.com")</f>
        <v>http://www.kayanoki-hoiku.com</v>
      </c>
      <c r="H5" s="265"/>
      <c r="I5" s="265"/>
      <c r="J5" s="265"/>
      <c r="K5" s="267"/>
      <c r="L5" s="37"/>
      <c r="M5" s="37"/>
      <c r="N5" s="37"/>
    </row>
    <row r="6" spans="1:14" ht="27" customHeight="1" x14ac:dyDescent="0.4">
      <c r="A6" s="181" t="s">
        <v>398</v>
      </c>
      <c r="B6" s="125"/>
      <c r="C6" s="248" t="s">
        <v>121</v>
      </c>
      <c r="D6" s="249"/>
      <c r="E6" s="249"/>
      <c r="F6" s="249"/>
      <c r="G6" s="249"/>
      <c r="H6" s="254" t="s">
        <v>399</v>
      </c>
      <c r="I6" s="111" t="s">
        <v>400</v>
      </c>
      <c r="J6" s="256">
        <v>15</v>
      </c>
      <c r="K6" s="257"/>
      <c r="L6" s="41"/>
      <c r="M6" s="41"/>
      <c r="N6" s="41"/>
    </row>
    <row r="7" spans="1:14" ht="27" customHeight="1" x14ac:dyDescent="0.4">
      <c r="A7" s="128"/>
      <c r="B7" s="127"/>
      <c r="C7" s="250"/>
      <c r="D7" s="251"/>
      <c r="E7" s="251"/>
      <c r="F7" s="251"/>
      <c r="G7" s="251"/>
      <c r="H7" s="255"/>
      <c r="I7" s="258" t="s">
        <v>401</v>
      </c>
      <c r="J7" s="260" t="s">
        <v>1137</v>
      </c>
      <c r="K7" s="261"/>
      <c r="L7" s="41"/>
      <c r="M7" s="41"/>
      <c r="N7" s="41"/>
    </row>
    <row r="8" spans="1:14" ht="27" customHeight="1" x14ac:dyDescent="0.4">
      <c r="A8" s="206"/>
      <c r="B8" s="207"/>
      <c r="C8" s="252"/>
      <c r="D8" s="253"/>
      <c r="E8" s="253"/>
      <c r="F8" s="253"/>
      <c r="G8" s="253"/>
      <c r="H8" s="42" t="s">
        <v>403</v>
      </c>
      <c r="I8" s="259"/>
      <c r="J8" s="196">
        <v>20</v>
      </c>
      <c r="K8" s="197"/>
      <c r="L8" s="41"/>
      <c r="M8" s="41"/>
      <c r="N8" s="41"/>
    </row>
    <row r="9" spans="1:14" ht="27" customHeight="1" x14ac:dyDescent="0.4">
      <c r="A9" s="242" t="s">
        <v>404</v>
      </c>
      <c r="B9" s="243"/>
      <c r="C9" s="248" t="s">
        <v>397</v>
      </c>
      <c r="D9" s="249"/>
      <c r="E9" s="249"/>
      <c r="F9" s="249"/>
      <c r="G9" s="249"/>
      <c r="H9" s="254" t="s">
        <v>399</v>
      </c>
      <c r="I9" s="111" t="s">
        <v>400</v>
      </c>
      <c r="J9" s="293"/>
      <c r="K9" s="294"/>
      <c r="L9" s="41"/>
      <c r="M9" s="41"/>
      <c r="N9" s="41"/>
    </row>
    <row r="10" spans="1:14" ht="27" customHeight="1" x14ac:dyDescent="0.4">
      <c r="A10" s="244"/>
      <c r="B10" s="245"/>
      <c r="C10" s="250"/>
      <c r="D10" s="251"/>
      <c r="E10" s="251"/>
      <c r="F10" s="251"/>
      <c r="G10" s="251"/>
      <c r="H10" s="255"/>
      <c r="I10" s="258" t="s">
        <v>401</v>
      </c>
      <c r="J10" s="295"/>
      <c r="K10" s="296"/>
      <c r="L10" s="41"/>
      <c r="M10" s="41"/>
      <c r="N10" s="41"/>
    </row>
    <row r="11" spans="1:14" ht="27" customHeight="1" x14ac:dyDescent="0.4">
      <c r="A11" s="246"/>
      <c r="B11" s="247"/>
      <c r="C11" s="252"/>
      <c r="D11" s="253"/>
      <c r="E11" s="253"/>
      <c r="F11" s="253"/>
      <c r="G11" s="253"/>
      <c r="H11" s="42"/>
      <c r="I11" s="259"/>
      <c r="J11" s="297"/>
      <c r="K11" s="298"/>
      <c r="L11" s="41"/>
      <c r="M11" s="41"/>
      <c r="N11" s="41"/>
    </row>
    <row r="12" spans="1:14" ht="27" customHeight="1" x14ac:dyDescent="0.4">
      <c r="A12" s="181" t="s">
        <v>407</v>
      </c>
      <c r="B12" s="125"/>
      <c r="C12" s="208" t="s">
        <v>1071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1138</v>
      </c>
      <c r="F22" s="203"/>
      <c r="G22" s="221"/>
      <c r="H22" s="222"/>
      <c r="I22" s="43" t="s">
        <v>416</v>
      </c>
      <c r="J22" s="292" t="s">
        <v>523</v>
      </c>
      <c r="K22" s="199"/>
      <c r="L22" s="41"/>
      <c r="M22" s="41"/>
      <c r="N22" s="41"/>
    </row>
    <row r="23" spans="1:14" ht="27" customHeight="1" x14ac:dyDescent="0.4">
      <c r="A23" s="128"/>
      <c r="B23" s="127"/>
      <c r="C23" s="200" t="s">
        <v>417</v>
      </c>
      <c r="D23" s="201"/>
      <c r="E23" s="200" t="s">
        <v>418</v>
      </c>
      <c r="F23" s="201"/>
      <c r="G23" s="223"/>
      <c r="H23" s="224"/>
      <c r="I23" s="43" t="s">
        <v>419</v>
      </c>
      <c r="J23" s="198">
        <v>15</v>
      </c>
      <c r="K23" s="199"/>
      <c r="L23" s="41"/>
      <c r="M23" s="41"/>
      <c r="N23" s="41"/>
    </row>
    <row r="24" spans="1:14" ht="27" customHeight="1" x14ac:dyDescent="0.4">
      <c r="A24" s="206"/>
      <c r="B24" s="207"/>
      <c r="C24" s="202" t="s">
        <v>420</v>
      </c>
      <c r="D24" s="203"/>
      <c r="E24" s="202" t="s">
        <v>705</v>
      </c>
      <c r="F24" s="203"/>
      <c r="G24" s="225"/>
      <c r="H24" s="226"/>
      <c r="I24" s="44" t="s">
        <v>421</v>
      </c>
      <c r="J24" s="204" t="s">
        <v>1139</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16</v>
      </c>
      <c r="E26" s="50">
        <v>20</v>
      </c>
      <c r="F26" s="50">
        <v>22</v>
      </c>
      <c r="G26" s="50">
        <v>23</v>
      </c>
      <c r="H26" s="50">
        <v>23</v>
      </c>
      <c r="I26" s="184">
        <f>SUM(C26:H26)</f>
        <v>110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12</v>
      </c>
      <c r="F29" s="56">
        <v>1</v>
      </c>
      <c r="G29" s="56"/>
      <c r="H29" s="56">
        <v>2</v>
      </c>
      <c r="I29" s="56"/>
      <c r="J29" s="56">
        <v>1</v>
      </c>
      <c r="K29" s="57"/>
      <c r="L29" s="47"/>
      <c r="M29" s="47"/>
      <c r="N29" s="47"/>
    </row>
    <row r="30" spans="1:14" ht="27" customHeight="1" thickBot="1" x14ac:dyDescent="0.45">
      <c r="A30" s="103"/>
      <c r="B30" s="58" t="s">
        <v>444</v>
      </c>
      <c r="C30" s="59" t="s">
        <v>445</v>
      </c>
      <c r="D30" s="59" t="s">
        <v>445</v>
      </c>
      <c r="E30" s="59">
        <v>13</v>
      </c>
      <c r="F30" s="59"/>
      <c r="G30" s="59">
        <v>1</v>
      </c>
      <c r="H30" s="59">
        <v>2</v>
      </c>
      <c r="I30" s="59">
        <v>1</v>
      </c>
      <c r="J30" s="59"/>
      <c r="K30" s="60">
        <v>2</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1076</v>
      </c>
      <c r="D32" s="162"/>
      <c r="E32" s="163"/>
      <c r="F32" s="161" t="s">
        <v>1077</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t="s">
        <v>1078</v>
      </c>
      <c r="G39" s="174"/>
      <c r="H39" s="175"/>
      <c r="I39" s="173" t="s">
        <v>1079</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288" t="s">
        <v>465</v>
      </c>
      <c r="F46" s="288"/>
      <c r="G46" s="104" t="s">
        <v>466</v>
      </c>
      <c r="H46" s="62" t="s">
        <v>1080</v>
      </c>
      <c r="I46" s="104" t="s">
        <v>468</v>
      </c>
      <c r="J46" s="139" t="s">
        <v>1140</v>
      </c>
      <c r="K46" s="140"/>
    </row>
    <row r="47" spans="1:11" ht="20.25" customHeight="1" x14ac:dyDescent="0.4">
      <c r="A47" s="126"/>
      <c r="B47" s="146"/>
      <c r="C47" s="157" t="s">
        <v>470</v>
      </c>
      <c r="D47" s="158"/>
      <c r="E47" s="286" t="s">
        <v>471</v>
      </c>
      <c r="F47" s="286"/>
      <c r="G47" s="104" t="s">
        <v>472</v>
      </c>
      <c r="H47" s="62" t="s">
        <v>1141</v>
      </c>
      <c r="I47" s="104" t="s">
        <v>468</v>
      </c>
      <c r="J47" s="139" t="s">
        <v>1140</v>
      </c>
      <c r="K47" s="140"/>
    </row>
    <row r="48" spans="1:11" ht="20.25" customHeight="1" x14ac:dyDescent="0.4">
      <c r="A48" s="126"/>
      <c r="B48" s="146"/>
      <c r="C48" s="157" t="s">
        <v>476</v>
      </c>
      <c r="D48" s="158"/>
      <c r="E48" s="286"/>
      <c r="F48" s="286"/>
      <c r="G48" s="104"/>
      <c r="H48" s="62"/>
      <c r="I48" s="104"/>
      <c r="J48" s="139"/>
      <c r="K48" s="140"/>
    </row>
    <row r="49" spans="1:14" ht="20.25" customHeight="1" x14ac:dyDescent="0.4">
      <c r="A49" s="126"/>
      <c r="B49" s="146"/>
      <c r="C49" s="157" t="s">
        <v>477</v>
      </c>
      <c r="D49" s="158"/>
      <c r="E49" s="287" t="s">
        <v>1142</v>
      </c>
      <c r="F49" s="287"/>
      <c r="G49" s="104" t="s">
        <v>466</v>
      </c>
      <c r="H49" s="62" t="s">
        <v>1086</v>
      </c>
      <c r="I49" s="104" t="s">
        <v>468</v>
      </c>
      <c r="J49" s="139" t="s">
        <v>1140</v>
      </c>
      <c r="K49" s="140"/>
      <c r="L49" s="63"/>
      <c r="M49" s="63"/>
      <c r="N49" s="63"/>
    </row>
    <row r="50" spans="1:14" ht="20.25" customHeight="1" x14ac:dyDescent="0.4">
      <c r="A50" s="126"/>
      <c r="B50" s="146"/>
      <c r="C50" s="157" t="s">
        <v>481</v>
      </c>
      <c r="D50" s="158"/>
      <c r="E50" s="160" t="s">
        <v>1082</v>
      </c>
      <c r="F50" s="160"/>
      <c r="G50" s="104" t="s">
        <v>466</v>
      </c>
      <c r="H50" s="62">
        <v>950</v>
      </c>
      <c r="I50" s="104" t="s">
        <v>468</v>
      </c>
      <c r="J50" s="139" t="s">
        <v>1084</v>
      </c>
      <c r="K50" s="140"/>
      <c r="L50" s="63"/>
    </row>
    <row r="51" spans="1:14" ht="20.25" customHeight="1" x14ac:dyDescent="0.4">
      <c r="A51" s="126"/>
      <c r="B51" s="146"/>
      <c r="C51" s="157" t="s">
        <v>481</v>
      </c>
      <c r="D51" s="158"/>
      <c r="E51" s="160" t="s">
        <v>1874</v>
      </c>
      <c r="F51" s="160"/>
      <c r="G51" s="104" t="s">
        <v>466</v>
      </c>
      <c r="H51" s="62">
        <v>250</v>
      </c>
      <c r="I51" s="104" t="s">
        <v>468</v>
      </c>
      <c r="J51" s="139" t="s">
        <v>1084</v>
      </c>
      <c r="K51" s="140"/>
      <c r="L51" s="63"/>
    </row>
    <row r="52" spans="1:14" ht="20.25" customHeight="1" x14ac:dyDescent="0.4">
      <c r="A52" s="126"/>
      <c r="B52" s="146"/>
      <c r="C52" s="157" t="s">
        <v>1087</v>
      </c>
      <c r="D52" s="158"/>
      <c r="E52" s="289" t="s">
        <v>1875</v>
      </c>
      <c r="F52" s="290"/>
      <c r="G52" s="104" t="s">
        <v>1088</v>
      </c>
      <c r="H52" s="62">
        <v>2840</v>
      </c>
      <c r="I52" s="104" t="s">
        <v>969</v>
      </c>
      <c r="J52" s="269" t="s">
        <v>1084</v>
      </c>
      <c r="K52" s="291"/>
      <c r="L52" s="63"/>
    </row>
    <row r="53" spans="1:14" ht="20.25" customHeight="1" x14ac:dyDescent="0.4">
      <c r="A53" s="126"/>
      <c r="B53" s="146"/>
      <c r="C53" s="157" t="s">
        <v>1087</v>
      </c>
      <c r="D53" s="158"/>
      <c r="E53" s="289" t="s">
        <v>1874</v>
      </c>
      <c r="F53" s="290"/>
      <c r="G53" s="104" t="s">
        <v>1088</v>
      </c>
      <c r="H53" s="62">
        <v>960</v>
      </c>
      <c r="I53" s="104" t="s">
        <v>969</v>
      </c>
      <c r="J53" s="269" t="s">
        <v>1084</v>
      </c>
      <c r="K53" s="291"/>
      <c r="L53" s="63"/>
    </row>
    <row r="54" spans="1:14" ht="12" customHeight="1" x14ac:dyDescent="0.4">
      <c r="A54" s="102"/>
      <c r="B54" s="119" t="s">
        <v>483</v>
      </c>
      <c r="C54" s="121" t="s">
        <v>484</v>
      </c>
      <c r="D54" s="122"/>
      <c r="E54" s="122"/>
      <c r="F54" s="122"/>
      <c r="G54" s="122"/>
      <c r="H54" s="122"/>
      <c r="I54" s="122"/>
      <c r="J54" s="122"/>
      <c r="K54" s="123"/>
      <c r="L54" s="63"/>
    </row>
    <row r="55" spans="1:14" ht="12" customHeight="1" x14ac:dyDescent="0.4">
      <c r="A55" s="64"/>
      <c r="B55" s="141"/>
      <c r="C55" s="142" t="s">
        <v>485</v>
      </c>
      <c r="D55" s="143"/>
      <c r="E55" s="143"/>
      <c r="F55" s="143"/>
      <c r="G55" s="143"/>
      <c r="H55" s="143"/>
      <c r="I55" s="143"/>
      <c r="J55" s="143"/>
      <c r="K55" s="144"/>
      <c r="L55" s="63"/>
      <c r="M55" s="63"/>
      <c r="N55" s="63"/>
    </row>
    <row r="56" spans="1:14" ht="20.25" customHeight="1" x14ac:dyDescent="0.4">
      <c r="A56" s="124" t="s">
        <v>486</v>
      </c>
      <c r="B56" s="145"/>
      <c r="C56" s="147" t="s">
        <v>487</v>
      </c>
      <c r="D56" s="148"/>
      <c r="E56" s="149" t="s">
        <v>460</v>
      </c>
      <c r="F56" s="149"/>
      <c r="G56" s="61" t="s">
        <v>488</v>
      </c>
      <c r="H56" s="61" t="s">
        <v>468</v>
      </c>
      <c r="I56" s="65" t="s">
        <v>489</v>
      </c>
      <c r="J56" s="150" t="s">
        <v>95</v>
      </c>
      <c r="K56" s="151"/>
    </row>
    <row r="57" spans="1:14" ht="20.25" customHeight="1" x14ac:dyDescent="0.4">
      <c r="A57" s="126"/>
      <c r="B57" s="146"/>
      <c r="C57" s="152"/>
      <c r="D57" s="153"/>
      <c r="E57" s="154"/>
      <c r="F57" s="154"/>
      <c r="G57" s="106"/>
      <c r="H57" s="66"/>
      <c r="I57" s="66"/>
      <c r="J57" s="155"/>
      <c r="K57" s="156"/>
    </row>
    <row r="58" spans="1:14" ht="20.25" customHeight="1" x14ac:dyDescent="0.4">
      <c r="A58" s="126"/>
      <c r="B58" s="146"/>
      <c r="C58" s="136"/>
      <c r="D58" s="137"/>
      <c r="E58" s="138"/>
      <c r="F58" s="138"/>
      <c r="G58" s="104"/>
      <c r="H58" s="67"/>
      <c r="I58" s="67"/>
      <c r="J58" s="139"/>
      <c r="K58" s="140"/>
    </row>
    <row r="59" spans="1:14" ht="20.25" customHeight="1" x14ac:dyDescent="0.4">
      <c r="A59" s="126"/>
      <c r="B59" s="146"/>
      <c r="C59" s="136"/>
      <c r="D59" s="137"/>
      <c r="E59" s="138"/>
      <c r="F59" s="138"/>
      <c r="G59" s="104"/>
      <c r="H59" s="67"/>
      <c r="I59" s="67"/>
      <c r="J59" s="139"/>
      <c r="K59" s="140"/>
    </row>
    <row r="60" spans="1:14" ht="11.25" customHeight="1" x14ac:dyDescent="0.4">
      <c r="A60" s="68"/>
      <c r="B60" s="119" t="s">
        <v>483</v>
      </c>
      <c r="C60" s="121" t="s">
        <v>493</v>
      </c>
      <c r="D60" s="122"/>
      <c r="E60" s="122"/>
      <c r="F60" s="122"/>
      <c r="G60" s="122"/>
      <c r="H60" s="122"/>
      <c r="I60" s="122"/>
      <c r="J60" s="122"/>
      <c r="K60" s="123"/>
      <c r="L60" s="63"/>
      <c r="M60" s="63"/>
      <c r="N60" s="63"/>
    </row>
    <row r="61" spans="1:14" ht="11.25" customHeight="1" x14ac:dyDescent="0.4">
      <c r="A61" s="68"/>
      <c r="B61" s="120"/>
      <c r="C61" s="121" t="s">
        <v>494</v>
      </c>
      <c r="D61" s="122"/>
      <c r="E61" s="122"/>
      <c r="F61" s="122"/>
      <c r="G61" s="122"/>
      <c r="H61" s="122"/>
      <c r="I61" s="122"/>
      <c r="J61" s="122"/>
      <c r="K61" s="123"/>
      <c r="L61" s="63"/>
      <c r="M61" s="63"/>
      <c r="N61" s="63"/>
    </row>
    <row r="62" spans="1:14" ht="20.25" customHeight="1" x14ac:dyDescent="0.4">
      <c r="A62" s="124" t="s">
        <v>495</v>
      </c>
      <c r="B62" s="125"/>
      <c r="C62" s="131" t="s">
        <v>1089</v>
      </c>
      <c r="D62" s="132"/>
      <c r="E62" s="132"/>
      <c r="F62" s="132"/>
      <c r="G62" s="132"/>
      <c r="H62" s="132"/>
      <c r="I62" s="132"/>
      <c r="J62" s="132"/>
      <c r="K62" s="133"/>
    </row>
    <row r="63" spans="1:14" ht="20.25" customHeight="1" x14ac:dyDescent="0.4">
      <c r="A63" s="126"/>
      <c r="B63" s="127"/>
      <c r="C63" s="131"/>
      <c r="D63" s="132"/>
      <c r="E63" s="132"/>
      <c r="F63" s="132"/>
      <c r="G63" s="132"/>
      <c r="H63" s="132"/>
      <c r="I63" s="132"/>
      <c r="J63" s="132"/>
      <c r="K63" s="133"/>
    </row>
    <row r="64" spans="1:14" ht="20.25" customHeight="1" x14ac:dyDescent="0.4">
      <c r="A64" s="126"/>
      <c r="B64" s="127"/>
      <c r="C64" s="131"/>
      <c r="D64" s="132"/>
      <c r="E64" s="132"/>
      <c r="F64" s="132"/>
      <c r="G64" s="132"/>
      <c r="H64" s="132"/>
      <c r="I64" s="132"/>
      <c r="J64" s="132"/>
      <c r="K64" s="133"/>
    </row>
    <row r="65" spans="1:11" ht="20.25" customHeight="1" x14ac:dyDescent="0.4">
      <c r="A65" s="128"/>
      <c r="B65" s="127"/>
      <c r="C65" s="132"/>
      <c r="D65" s="132"/>
      <c r="E65" s="132"/>
      <c r="F65" s="132"/>
      <c r="G65" s="132"/>
      <c r="H65" s="132"/>
      <c r="I65" s="132"/>
      <c r="J65" s="132"/>
      <c r="K65" s="133"/>
    </row>
    <row r="66" spans="1:11" ht="20.25" customHeight="1" thickBot="1" x14ac:dyDescent="0.45">
      <c r="A66" s="129"/>
      <c r="B66" s="130"/>
      <c r="C66" s="134"/>
      <c r="D66" s="134"/>
      <c r="E66" s="134"/>
      <c r="F66" s="134"/>
      <c r="G66" s="134"/>
      <c r="H66" s="134"/>
      <c r="I66" s="134"/>
      <c r="J66" s="134"/>
      <c r="K66" s="135"/>
    </row>
    <row r="67" spans="1:11" ht="3.75" customHeight="1" x14ac:dyDescent="0.4">
      <c r="A67" s="69"/>
      <c r="B67" s="70"/>
      <c r="C67" s="70"/>
      <c r="D67" s="70"/>
      <c r="E67" s="70"/>
      <c r="F67" s="70"/>
      <c r="G67" s="70"/>
      <c r="H67" s="70"/>
      <c r="I67" s="70"/>
      <c r="J67" s="70"/>
      <c r="K67" s="71"/>
    </row>
    <row r="68" spans="1:11" ht="10.5" customHeight="1" x14ac:dyDescent="0.4">
      <c r="A68" s="69" t="s">
        <v>497</v>
      </c>
      <c r="B68" s="70"/>
      <c r="C68" s="70"/>
      <c r="D68" s="70"/>
      <c r="E68" s="70"/>
      <c r="F68" s="70"/>
      <c r="G68" s="70"/>
      <c r="H68" s="70"/>
      <c r="I68" s="70"/>
      <c r="J68" s="70"/>
      <c r="K68" s="71"/>
    </row>
  </sheetData>
  <sheetProtection selectLockedCells="1"/>
  <mergeCells count="109">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B60:B61"/>
    <mergeCell ref="C60:K60"/>
    <mergeCell ref="C61:K61"/>
    <mergeCell ref="A62:B66"/>
    <mergeCell ref="C62:K66"/>
    <mergeCell ref="C58:D58"/>
    <mergeCell ref="E58:F58"/>
    <mergeCell ref="J58:K58"/>
    <mergeCell ref="C59:D59"/>
    <mergeCell ref="E59:F59"/>
    <mergeCell ref="J59:K59"/>
  </mergeCells>
  <phoneticPr fontId="2"/>
  <conditionalFormatting sqref="C12">
    <cfRule type="containsBlanks" dxfId="411" priority="2">
      <formula>LEN(TRIM(C12))=0</formula>
    </cfRule>
  </conditionalFormatting>
  <conditionalFormatting sqref="C24:F24">
    <cfRule type="containsBlanks" dxfId="410" priority="7">
      <formula>LEN(TRIM(C24))=0</formula>
    </cfRule>
  </conditionalFormatting>
  <conditionalFormatting sqref="C9:G11 J9:K11 H11 C27:I27 K27">
    <cfRule type="expression" dxfId="409"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08"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07" priority="10">
      <formula>LEN(TRIM(J8))=0</formula>
    </cfRule>
  </conditionalFormatting>
  <dataValidations count="2">
    <dataValidation type="whole" operator="greaterThanOrEqual" allowBlank="1" showInputMessage="1" showErrorMessage="1" sqref="E29:K30 C29:D29" xr:uid="{45092839-5D48-48E3-9553-FF2003020294}">
      <formula1>0</formula1>
    </dataValidation>
    <dataValidation type="list" allowBlank="1" showInputMessage="1" showErrorMessage="1" sqref="J2:K2" xr:uid="{EE2A2B64-676A-442F-9A64-6DF1CBA23EBE}">
      <formula1>"保育所,認定こども園,小規模保育事業"</formula1>
    </dataValidation>
  </dataValidations>
  <hyperlinks>
    <hyperlink ref="A1:B1" location="公表用一覧!A1" display="&lt; 戻る" xr:uid="{F74069E9-7025-41DF-B03F-F023C320961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46C5B4-3169-431B-9A87-E3C15C3FB503}">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45561</v>
      </c>
      <c r="H1" s="229"/>
      <c r="I1" s="33" t="s">
        <v>390</v>
      </c>
      <c r="J1" s="230">
        <v>45748</v>
      </c>
      <c r="K1" s="231"/>
      <c r="L1" s="34"/>
      <c r="M1" s="34"/>
      <c r="N1" s="34"/>
    </row>
    <row r="2" spans="1:14" ht="27" customHeight="1" x14ac:dyDescent="0.4">
      <c r="A2" s="128" t="s">
        <v>391</v>
      </c>
      <c r="B2" s="127"/>
      <c r="C2" s="232" t="s">
        <v>122</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123</v>
      </c>
      <c r="D5" s="265"/>
      <c r="E5" s="266"/>
      <c r="F5" s="40" t="s">
        <v>396</v>
      </c>
      <c r="G5" s="268" t="str">
        <f>HYPERLINK("http://kazenomura.jp", "http://kazenomura.jp")</f>
        <v>http://kazenomura.jp</v>
      </c>
      <c r="H5" s="265"/>
      <c r="I5" s="265"/>
      <c r="J5" s="265"/>
      <c r="K5" s="267"/>
      <c r="L5" s="37"/>
      <c r="M5" s="37"/>
      <c r="N5" s="37"/>
    </row>
    <row r="6" spans="1:14" ht="27" customHeight="1" x14ac:dyDescent="0.4">
      <c r="A6" s="181" t="s">
        <v>398</v>
      </c>
      <c r="B6" s="125"/>
      <c r="C6" s="248" t="s">
        <v>124</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498</v>
      </c>
      <c r="K7" s="261"/>
      <c r="L7" s="41"/>
      <c r="M7" s="41"/>
      <c r="N7" s="41"/>
    </row>
    <row r="8" spans="1:14" ht="27" customHeight="1" x14ac:dyDescent="0.4">
      <c r="A8" s="206"/>
      <c r="B8" s="207"/>
      <c r="C8" s="252"/>
      <c r="D8" s="253"/>
      <c r="E8" s="253"/>
      <c r="F8" s="253"/>
      <c r="G8" s="253"/>
      <c r="H8" s="42" t="s">
        <v>403</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1674</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522</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420</v>
      </c>
      <c r="F24" s="203"/>
      <c r="G24" s="225"/>
      <c r="H24" s="226"/>
      <c r="I24" s="44" t="s">
        <v>421</v>
      </c>
      <c r="J24" s="204" t="s">
        <v>1675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11</v>
      </c>
      <c r="E26" s="50">
        <v>10</v>
      </c>
      <c r="F26" s="50">
        <v>10</v>
      </c>
      <c r="G26" s="50">
        <v>15</v>
      </c>
      <c r="H26" s="50">
        <v>15</v>
      </c>
      <c r="I26" s="184">
        <f>SUM(C26:H26)</f>
        <v>70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c r="G29" s="56">
        <v>1</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468</v>
      </c>
      <c r="J46" s="139" t="s">
        <v>544</v>
      </c>
      <c r="K46" s="140"/>
    </row>
    <row r="47" spans="1:11" ht="20.25" customHeight="1" x14ac:dyDescent="0.4">
      <c r="A47" s="126"/>
      <c r="B47" s="146"/>
      <c r="C47" s="157" t="s">
        <v>470</v>
      </c>
      <c r="D47" s="158"/>
      <c r="E47" s="138" t="s">
        <v>471</v>
      </c>
      <c r="F47" s="138"/>
      <c r="G47" s="104" t="s">
        <v>472</v>
      </c>
      <c r="H47" s="62" t="s">
        <v>1676</v>
      </c>
      <c r="I47" s="104" t="s">
        <v>718</v>
      </c>
      <c r="J47" s="139" t="s">
        <v>544</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1677</v>
      </c>
      <c r="F49" s="138"/>
      <c r="G49" s="104" t="s">
        <v>466</v>
      </c>
      <c r="H49" s="62" t="s">
        <v>1678</v>
      </c>
      <c r="I49" s="104" t="s">
        <v>468</v>
      </c>
      <c r="J49" s="139" t="s">
        <v>544</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06" priority="3">
      <formula>LEN(TRIM(C24))=0</formula>
    </cfRule>
  </conditionalFormatting>
  <conditionalFormatting sqref="C9:G11 J9:K11 H11 C27:I27 K27">
    <cfRule type="expression" dxfId="405" priority="2" stopIfTrue="1">
      <formula>$K$4=""</formula>
    </cfRule>
  </conditionalFormatting>
  <conditionalFormatting sqref="E47:K49 C6:G11 H11 C26:I27 K26:K27 G1:H1 I2 C2:C3 K3 C5:E5 G5:K5 J6:K6 J7 H8 C12 C22:F22 C29:E29 G29 G46:K46">
    <cfRule type="containsBlanks" dxfId="40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3" priority="6">
      <formula>LEN(TRIM(J8))=0</formula>
    </cfRule>
  </conditionalFormatting>
  <dataValidations count="2">
    <dataValidation type="whole" operator="greaterThanOrEqual" allowBlank="1" showInputMessage="1" showErrorMessage="1" sqref="E29:K30 C29:D29" xr:uid="{B9F9BE02-3945-416B-B1AA-9C26C19D6FDE}">
      <formula1>0</formula1>
    </dataValidation>
    <dataValidation type="list" allowBlank="1" showInputMessage="1" showErrorMessage="1" sqref="J2:K2" xr:uid="{7C2AB8ED-5079-4F39-AA29-0997D6C27048}">
      <formula1>"保育所,認定こども園,小規模保育事業"</formula1>
    </dataValidation>
  </dataValidations>
  <hyperlinks>
    <hyperlink ref="A1:B1" location="公表用一覧!A1" display="&lt; 戻る" xr:uid="{8A601B0C-C717-4A69-AC4B-7ED5FE58D39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358F5A-5B49-493E-A38E-C162284C1C49}">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45545</v>
      </c>
      <c r="H1" s="229"/>
      <c r="I1" s="33" t="s">
        <v>390</v>
      </c>
      <c r="J1" s="230">
        <v>45748</v>
      </c>
      <c r="K1" s="231"/>
      <c r="L1" s="34"/>
      <c r="M1" s="34"/>
      <c r="N1" s="34"/>
    </row>
    <row r="2" spans="1:14" ht="27" customHeight="1" x14ac:dyDescent="0.4">
      <c r="A2" s="128" t="s">
        <v>391</v>
      </c>
      <c r="B2" s="127"/>
      <c r="C2" s="232" t="s">
        <v>515</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516</v>
      </c>
      <c r="D5" s="265"/>
      <c r="E5" s="266"/>
      <c r="F5" s="40" t="s">
        <v>396</v>
      </c>
      <c r="G5" s="268" t="str">
        <f>HYPERLINK("https://minaminagareyama.ncf-kids.com/", "https://minaminagareyama.ncf-kids.com/")</f>
        <v>https://minaminagareyama.ncf-kids.com/</v>
      </c>
      <c r="H5" s="265"/>
      <c r="I5" s="265"/>
      <c r="J5" s="265"/>
      <c r="K5" s="267"/>
      <c r="L5" s="37"/>
      <c r="M5" s="37"/>
      <c r="N5" s="37"/>
    </row>
    <row r="6" spans="1:14" ht="27" customHeight="1" x14ac:dyDescent="0.4">
      <c r="A6" s="181" t="s">
        <v>398</v>
      </c>
      <c r="B6" s="125"/>
      <c r="C6" s="248" t="s">
        <v>517</v>
      </c>
      <c r="D6" s="249"/>
      <c r="E6" s="249"/>
      <c r="F6" s="249"/>
      <c r="G6" s="249"/>
      <c r="H6" s="254" t="s">
        <v>399</v>
      </c>
      <c r="I6" s="111" t="s">
        <v>400</v>
      </c>
      <c r="J6" s="256">
        <v>10</v>
      </c>
      <c r="K6" s="257"/>
      <c r="L6" s="41"/>
      <c r="M6" s="41"/>
      <c r="N6" s="41"/>
    </row>
    <row r="7" spans="1:14" ht="27" customHeight="1" x14ac:dyDescent="0.4">
      <c r="A7" s="128"/>
      <c r="B7" s="127"/>
      <c r="C7" s="250"/>
      <c r="D7" s="251"/>
      <c r="E7" s="251"/>
      <c r="F7" s="251"/>
      <c r="G7" s="251"/>
      <c r="H7" s="255"/>
      <c r="I7" s="258" t="s">
        <v>401</v>
      </c>
      <c r="J7" s="260" t="s">
        <v>518</v>
      </c>
      <c r="K7" s="261"/>
      <c r="L7" s="41"/>
      <c r="M7" s="41"/>
      <c r="N7" s="41"/>
    </row>
    <row r="8" spans="1:14" ht="27" customHeight="1" x14ac:dyDescent="0.4">
      <c r="A8" s="206"/>
      <c r="B8" s="207"/>
      <c r="C8" s="252"/>
      <c r="D8" s="253"/>
      <c r="E8" s="253"/>
      <c r="F8" s="253"/>
      <c r="G8" s="253"/>
      <c r="H8" s="42" t="s">
        <v>519</v>
      </c>
      <c r="I8" s="259"/>
      <c r="J8" s="196">
        <v>8</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305" t="s">
        <v>520</v>
      </c>
      <c r="D12" s="306"/>
      <c r="E12" s="306"/>
      <c r="F12" s="306"/>
      <c r="G12" s="306"/>
      <c r="H12" s="306"/>
      <c r="I12" s="306"/>
      <c r="J12" s="306"/>
      <c r="K12" s="307"/>
      <c r="L12" s="41"/>
      <c r="M12" s="41"/>
      <c r="N12" s="41"/>
    </row>
    <row r="13" spans="1:14" ht="27" customHeight="1" x14ac:dyDescent="0.4">
      <c r="A13" s="128"/>
      <c r="B13" s="127"/>
      <c r="C13" s="308"/>
      <c r="D13" s="309"/>
      <c r="E13" s="309"/>
      <c r="F13" s="309"/>
      <c r="G13" s="309"/>
      <c r="H13" s="309"/>
      <c r="I13" s="309"/>
      <c r="J13" s="309"/>
      <c r="K13" s="310"/>
      <c r="L13" s="41"/>
      <c r="M13" s="41"/>
      <c r="N13" s="41"/>
    </row>
    <row r="14" spans="1:14" ht="27" customHeight="1" x14ac:dyDescent="0.4">
      <c r="A14" s="128"/>
      <c r="B14" s="127"/>
      <c r="C14" s="308"/>
      <c r="D14" s="309"/>
      <c r="E14" s="309"/>
      <c r="F14" s="309"/>
      <c r="G14" s="309"/>
      <c r="H14" s="309"/>
      <c r="I14" s="309"/>
      <c r="J14" s="309"/>
      <c r="K14" s="310"/>
      <c r="L14" s="41"/>
      <c r="M14" s="41"/>
      <c r="N14" s="41"/>
    </row>
    <row r="15" spans="1:14" ht="27" customHeight="1" x14ac:dyDescent="0.4">
      <c r="A15" s="128"/>
      <c r="B15" s="127"/>
      <c r="C15" s="308"/>
      <c r="D15" s="309"/>
      <c r="E15" s="309"/>
      <c r="F15" s="309"/>
      <c r="G15" s="309"/>
      <c r="H15" s="309"/>
      <c r="I15" s="309"/>
      <c r="J15" s="309"/>
      <c r="K15" s="310"/>
      <c r="L15" s="41"/>
      <c r="M15" s="41"/>
      <c r="N15" s="41"/>
    </row>
    <row r="16" spans="1:14" ht="27" customHeight="1" x14ac:dyDescent="0.4">
      <c r="A16" s="128"/>
      <c r="B16" s="127"/>
      <c r="C16" s="308"/>
      <c r="D16" s="309"/>
      <c r="E16" s="309"/>
      <c r="F16" s="309"/>
      <c r="G16" s="309"/>
      <c r="H16" s="309"/>
      <c r="I16" s="309"/>
      <c r="J16" s="309"/>
      <c r="K16" s="310"/>
      <c r="L16" s="41"/>
      <c r="M16" s="41"/>
      <c r="N16" s="41"/>
    </row>
    <row r="17" spans="1:14" ht="27" customHeight="1" x14ac:dyDescent="0.4">
      <c r="A17" s="128"/>
      <c r="B17" s="127"/>
      <c r="C17" s="308"/>
      <c r="D17" s="309"/>
      <c r="E17" s="309"/>
      <c r="F17" s="309"/>
      <c r="G17" s="309"/>
      <c r="H17" s="309"/>
      <c r="I17" s="309"/>
      <c r="J17" s="309"/>
      <c r="K17" s="310"/>
      <c r="L17" s="41"/>
      <c r="M17" s="41"/>
      <c r="N17" s="41"/>
    </row>
    <row r="18" spans="1:14" ht="27" customHeight="1" x14ac:dyDescent="0.4">
      <c r="A18" s="128"/>
      <c r="B18" s="127"/>
      <c r="C18" s="308"/>
      <c r="D18" s="309"/>
      <c r="E18" s="309"/>
      <c r="F18" s="309"/>
      <c r="G18" s="309"/>
      <c r="H18" s="309"/>
      <c r="I18" s="309"/>
      <c r="J18" s="309"/>
      <c r="K18" s="310"/>
      <c r="L18" s="41"/>
      <c r="M18" s="41"/>
      <c r="N18" s="41"/>
    </row>
    <row r="19" spans="1:14" ht="27" customHeight="1" x14ac:dyDescent="0.4">
      <c r="A19" s="128"/>
      <c r="B19" s="127"/>
      <c r="C19" s="308"/>
      <c r="D19" s="309"/>
      <c r="E19" s="309"/>
      <c r="F19" s="309"/>
      <c r="G19" s="309"/>
      <c r="H19" s="309"/>
      <c r="I19" s="309"/>
      <c r="J19" s="309"/>
      <c r="K19" s="310"/>
      <c r="L19" s="41"/>
      <c r="M19" s="41"/>
      <c r="N19" s="41"/>
    </row>
    <row r="20" spans="1:14" ht="27" customHeight="1" x14ac:dyDescent="0.4">
      <c r="A20" s="206"/>
      <c r="B20" s="207"/>
      <c r="C20" s="311"/>
      <c r="D20" s="312"/>
      <c r="E20" s="312"/>
      <c r="F20" s="312"/>
      <c r="G20" s="312"/>
      <c r="H20" s="312"/>
      <c r="I20" s="312"/>
      <c r="J20" s="312"/>
      <c r="K20" s="313"/>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522</v>
      </c>
      <c r="F22" s="203"/>
      <c r="G22" s="221"/>
      <c r="H22" s="222"/>
      <c r="I22" s="43" t="s">
        <v>416</v>
      </c>
      <c r="J22" s="198" t="s">
        <v>523</v>
      </c>
      <c r="K22" s="199"/>
      <c r="L22" s="41"/>
      <c r="M22" s="41"/>
      <c r="N22" s="41"/>
    </row>
    <row r="23" spans="1:14" ht="27" customHeight="1" x14ac:dyDescent="0.4">
      <c r="A23" s="128"/>
      <c r="B23" s="127"/>
      <c r="C23" s="200" t="s">
        <v>417</v>
      </c>
      <c r="D23" s="201"/>
      <c r="E23" s="200" t="s">
        <v>418</v>
      </c>
      <c r="F23" s="201"/>
      <c r="G23" s="223"/>
      <c r="H23" s="224"/>
      <c r="I23" s="43" t="s">
        <v>419</v>
      </c>
      <c r="J23" s="198" t="s">
        <v>524</v>
      </c>
      <c r="K23" s="199"/>
      <c r="L23" s="41"/>
      <c r="M23" s="41"/>
      <c r="N23" s="41"/>
    </row>
    <row r="24" spans="1:14" ht="27" customHeight="1" x14ac:dyDescent="0.4">
      <c r="A24" s="206"/>
      <c r="B24" s="207"/>
      <c r="C24" s="202" t="s">
        <v>525</v>
      </c>
      <c r="D24" s="203"/>
      <c r="E24" s="202" t="s">
        <v>526</v>
      </c>
      <c r="F24" s="203"/>
      <c r="G24" s="225"/>
      <c r="H24" s="226"/>
      <c r="I24" s="44" t="s">
        <v>421</v>
      </c>
      <c r="J24" s="204" t="s">
        <v>527</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10</v>
      </c>
      <c r="D26" s="50">
        <v>15</v>
      </c>
      <c r="E26" s="50">
        <v>20</v>
      </c>
      <c r="F26" s="50">
        <v>25</v>
      </c>
      <c r="G26" s="50">
        <v>25</v>
      </c>
      <c r="H26" s="50">
        <v>25</v>
      </c>
      <c r="I26" s="184">
        <f>SUM(C26:H26)</f>
        <v>120</v>
      </c>
      <c r="J26" s="185"/>
      <c r="K26" s="51" t="s">
        <v>528</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25</v>
      </c>
      <c r="F29" s="56">
        <v>0</v>
      </c>
      <c r="G29" s="56"/>
      <c r="H29" s="56">
        <v>1</v>
      </c>
      <c r="I29" s="56">
        <v>4</v>
      </c>
      <c r="J29" s="56">
        <v>0</v>
      </c>
      <c r="K29" s="57"/>
      <c r="L29" s="47"/>
      <c r="M29" s="47"/>
      <c r="N29" s="47"/>
    </row>
    <row r="30" spans="1:14" ht="27" customHeight="1" thickBot="1" x14ac:dyDescent="0.45">
      <c r="A30" s="103"/>
      <c r="B30" s="58" t="s">
        <v>444</v>
      </c>
      <c r="C30" s="59" t="s">
        <v>445</v>
      </c>
      <c r="D30" s="59" t="s">
        <v>445</v>
      </c>
      <c r="E30" s="59">
        <v>3</v>
      </c>
      <c r="F30" s="59">
        <v>0</v>
      </c>
      <c r="G30" s="59"/>
      <c r="H30" s="59">
        <v>0</v>
      </c>
      <c r="I30" s="59">
        <v>2</v>
      </c>
      <c r="J30" s="59">
        <v>0</v>
      </c>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529</v>
      </c>
      <c r="D32" s="162"/>
      <c r="E32" s="163"/>
      <c r="F32" s="161" t="s">
        <v>530</v>
      </c>
      <c r="G32" s="162"/>
      <c r="H32" s="163"/>
      <c r="I32" s="161" t="s">
        <v>531</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532</v>
      </c>
      <c r="D39" s="174"/>
      <c r="E39" s="175"/>
      <c r="F39" s="173" t="s">
        <v>533</v>
      </c>
      <c r="G39" s="174"/>
      <c r="H39" s="175"/>
      <c r="I39" s="173" t="s">
        <v>534</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467</v>
      </c>
      <c r="I46" s="104" t="s">
        <v>468</v>
      </c>
      <c r="J46" s="139" t="s">
        <v>535</v>
      </c>
      <c r="K46" s="140"/>
    </row>
    <row r="47" spans="1:11" ht="20.25" customHeight="1" x14ac:dyDescent="0.4">
      <c r="A47" s="126"/>
      <c r="B47" s="146"/>
      <c r="C47" s="157" t="s">
        <v>470</v>
      </c>
      <c r="D47" s="158"/>
      <c r="E47" s="138" t="s">
        <v>471</v>
      </c>
      <c r="F47" s="138"/>
      <c r="G47" s="104" t="s">
        <v>536</v>
      </c>
      <c r="H47" s="62" t="s">
        <v>537</v>
      </c>
      <c r="I47" s="104" t="s">
        <v>538</v>
      </c>
      <c r="J47" s="139" t="s">
        <v>535</v>
      </c>
      <c r="K47" s="140"/>
    </row>
    <row r="48" spans="1:11" ht="20.25" customHeight="1" x14ac:dyDescent="0.4">
      <c r="A48" s="126"/>
      <c r="B48" s="146"/>
      <c r="C48" s="157" t="s">
        <v>539</v>
      </c>
      <c r="D48" s="158"/>
      <c r="E48" s="138" t="s">
        <v>540</v>
      </c>
      <c r="F48" s="138"/>
      <c r="G48" s="104" t="s">
        <v>541</v>
      </c>
      <c r="H48" s="62" t="s">
        <v>542</v>
      </c>
      <c r="I48" s="104" t="s">
        <v>543</v>
      </c>
      <c r="J48" s="139" t="s">
        <v>544</v>
      </c>
      <c r="K48" s="140"/>
    </row>
    <row r="49" spans="1:14" ht="20.25" customHeight="1" x14ac:dyDescent="0.4">
      <c r="A49" s="126"/>
      <c r="B49" s="146"/>
      <c r="C49" s="157" t="s">
        <v>545</v>
      </c>
      <c r="D49" s="158"/>
      <c r="E49" s="138" t="s">
        <v>478</v>
      </c>
      <c r="F49" s="138"/>
      <c r="G49" s="104" t="s">
        <v>466</v>
      </c>
      <c r="H49" s="62" t="s">
        <v>546</v>
      </c>
      <c r="I49" s="104" t="s">
        <v>468</v>
      </c>
      <c r="J49" s="139" t="s">
        <v>544</v>
      </c>
      <c r="K49" s="140"/>
      <c r="L49" s="63"/>
      <c r="M49" s="63"/>
      <c r="N49" s="63"/>
    </row>
    <row r="50" spans="1:14" ht="20.25" customHeight="1" x14ac:dyDescent="0.4">
      <c r="A50" s="126"/>
      <c r="B50" s="146"/>
      <c r="C50" s="157" t="s">
        <v>481</v>
      </c>
      <c r="D50" s="158"/>
      <c r="E50" s="160" t="s">
        <v>547</v>
      </c>
      <c r="F50" s="160"/>
      <c r="G50" s="104" t="s">
        <v>466</v>
      </c>
      <c r="H50" s="62" t="s">
        <v>548</v>
      </c>
      <c r="I50" s="104" t="s">
        <v>468</v>
      </c>
      <c r="J50" s="139" t="s">
        <v>535</v>
      </c>
      <c r="K50" s="140"/>
      <c r="L50" s="63"/>
    </row>
    <row r="51" spans="1:14" ht="20.25" customHeight="1" x14ac:dyDescent="0.4">
      <c r="A51" s="126"/>
      <c r="B51" s="146"/>
      <c r="C51" s="157" t="s">
        <v>481</v>
      </c>
      <c r="D51" s="158"/>
      <c r="E51" s="160" t="s">
        <v>549</v>
      </c>
      <c r="F51" s="160"/>
      <c r="G51" s="104" t="s">
        <v>466</v>
      </c>
      <c r="H51" s="62" t="s">
        <v>550</v>
      </c>
      <c r="I51" s="104" t="s">
        <v>468</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552</v>
      </c>
      <c r="F55" s="154"/>
      <c r="G55" s="106" t="s">
        <v>553</v>
      </c>
      <c r="H55" s="66" t="s">
        <v>397</v>
      </c>
      <c r="I55" s="66" t="s">
        <v>397</v>
      </c>
      <c r="J55" s="155" t="s">
        <v>492</v>
      </c>
      <c r="K55" s="156"/>
    </row>
    <row r="56" spans="1:14" ht="20.25" customHeight="1" x14ac:dyDescent="0.4">
      <c r="A56" s="126"/>
      <c r="B56" s="146"/>
      <c r="C56" s="136" t="s">
        <v>554</v>
      </c>
      <c r="D56" s="137"/>
      <c r="E56" s="138" t="s">
        <v>555</v>
      </c>
      <c r="F56" s="138"/>
      <c r="G56" s="104" t="s">
        <v>556</v>
      </c>
      <c r="H56" s="67" t="s">
        <v>397</v>
      </c>
      <c r="I56" s="67" t="s">
        <v>397</v>
      </c>
      <c r="J56" s="139" t="s">
        <v>492</v>
      </c>
      <c r="K56" s="140"/>
    </row>
    <row r="57" spans="1:14" ht="20.25" customHeight="1" x14ac:dyDescent="0.4">
      <c r="A57" s="126"/>
      <c r="B57" s="146"/>
      <c r="C57" s="136" t="s">
        <v>557</v>
      </c>
      <c r="D57" s="137"/>
      <c r="E57" s="138" t="s">
        <v>558</v>
      </c>
      <c r="F57" s="138"/>
      <c r="G57" s="104" t="s">
        <v>559</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299" t="s">
        <v>560</v>
      </c>
      <c r="D60" s="300"/>
      <c r="E60" s="300"/>
      <c r="F60" s="300"/>
      <c r="G60" s="300"/>
      <c r="H60" s="300"/>
      <c r="I60" s="300"/>
      <c r="J60" s="300"/>
      <c r="K60" s="301"/>
    </row>
    <row r="61" spans="1:14" ht="20.25" customHeight="1" x14ac:dyDescent="0.4">
      <c r="A61" s="126"/>
      <c r="B61" s="127"/>
      <c r="C61" s="299"/>
      <c r="D61" s="300"/>
      <c r="E61" s="300"/>
      <c r="F61" s="300"/>
      <c r="G61" s="300"/>
      <c r="H61" s="300"/>
      <c r="I61" s="300"/>
      <c r="J61" s="300"/>
      <c r="K61" s="301"/>
    </row>
    <row r="62" spans="1:14" ht="20.25" customHeight="1" x14ac:dyDescent="0.4">
      <c r="A62" s="126"/>
      <c r="B62" s="127"/>
      <c r="C62" s="299"/>
      <c r="D62" s="300"/>
      <c r="E62" s="300"/>
      <c r="F62" s="300"/>
      <c r="G62" s="300"/>
      <c r="H62" s="300"/>
      <c r="I62" s="300"/>
      <c r="J62" s="300"/>
      <c r="K62" s="301"/>
    </row>
    <row r="63" spans="1:14" ht="20.25" customHeight="1" x14ac:dyDescent="0.4">
      <c r="A63" s="128"/>
      <c r="B63" s="127"/>
      <c r="C63" s="300"/>
      <c r="D63" s="300"/>
      <c r="E63" s="300"/>
      <c r="F63" s="300"/>
      <c r="G63" s="300"/>
      <c r="H63" s="300"/>
      <c r="I63" s="300"/>
      <c r="J63" s="300"/>
      <c r="K63" s="301"/>
    </row>
    <row r="64" spans="1:14" ht="20.25" customHeight="1" thickBot="1" x14ac:dyDescent="0.45">
      <c r="A64" s="129"/>
      <c r="B64" s="130"/>
      <c r="C64" s="302"/>
      <c r="D64" s="302"/>
      <c r="E64" s="302"/>
      <c r="F64" s="302"/>
      <c r="G64" s="302"/>
      <c r="H64" s="302"/>
      <c r="I64" s="302"/>
      <c r="J64" s="302"/>
      <c r="K64" s="303"/>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402" priority="15">
      <formula>LEN(TRIM(C24))=0</formula>
    </cfRule>
  </conditionalFormatting>
  <conditionalFormatting sqref="C9:G11 J9:K11 H11 C27:I27 K27">
    <cfRule type="expression" dxfId="401" priority="14" stopIfTrue="1">
      <formula>$K$4=""</formula>
    </cfRule>
  </conditionalFormatting>
  <conditionalFormatting sqref="C6:G11 H11 C26:I27 K26:K27 G1:H1 I2 C2:C3 K3 C5:E5 G5:K5 J6:K6 J7 H8 C22:F22 C29:E29 G29 G46:K46 J47:K47">
    <cfRule type="containsBlanks" dxfId="400" priority="17">
      <formula>LEN(TRIM(C1))=0</formula>
    </cfRule>
  </conditionalFormatting>
  <conditionalFormatting sqref="J2:K2 C2:H4 K3:K4 C5:E5 G5:K5 C6:G11 J6:K11 H8 H11 C22:H22 J23:K24 G23:H23 C24:H24 C26:K27 C29:K30 G46:K46 C55:K57 C60:K64 I39:K44 E50:K51 J47:K47">
    <cfRule type="notContainsErrors" priority="13">
      <formula>NOT(ISERROR(C2))</formula>
    </cfRule>
  </conditionalFormatting>
  <conditionalFormatting sqref="J8:K9 J10 J11:K11">
    <cfRule type="containsBlanks" dxfId="399" priority="16">
      <formula>LEN(TRIM(J8))=0</formula>
    </cfRule>
  </conditionalFormatting>
  <conditionalFormatting sqref="C12">
    <cfRule type="containsBlanks" dxfId="398" priority="12">
      <formula>LEN(TRIM(C12))=0</formula>
    </cfRule>
  </conditionalFormatting>
  <conditionalFormatting sqref="C12:K20">
    <cfRule type="notContainsErrors" priority="11">
      <formula>NOT(ISERROR(C12))</formula>
    </cfRule>
  </conditionalFormatting>
  <conditionalFormatting sqref="J22:K22">
    <cfRule type="notContainsErrors" priority="10">
      <formula>NOT(ISERROR(J22))</formula>
    </cfRule>
  </conditionalFormatting>
  <conditionalFormatting sqref="C32:K37">
    <cfRule type="notContainsErrors" priority="9">
      <formula>NOT(ISERROR(C32))</formula>
    </cfRule>
  </conditionalFormatting>
  <conditionalFormatting sqref="F39:H44">
    <cfRule type="notContainsErrors" priority="8">
      <formula>NOT(ISERROR(F39))</formula>
    </cfRule>
  </conditionalFormatting>
  <conditionalFormatting sqref="C39:E44">
    <cfRule type="notContainsErrors" priority="7">
      <formula>NOT(ISERROR(C39))</formula>
    </cfRule>
  </conditionalFormatting>
  <conditionalFormatting sqref="E47:I47">
    <cfRule type="containsBlanks" dxfId="397" priority="6">
      <formula>LEN(TRIM(E47))=0</formula>
    </cfRule>
  </conditionalFormatting>
  <conditionalFormatting sqref="E47:I47">
    <cfRule type="notContainsErrors" priority="5">
      <formula>NOT(ISERROR(E47))</formula>
    </cfRule>
  </conditionalFormatting>
  <conditionalFormatting sqref="E48:K49">
    <cfRule type="containsBlanks" dxfId="396" priority="4">
      <formula>LEN(TRIM(E48))=0</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E48:K49">
    <cfRule type="notContainsErrors" priority="1">
      <formula>NOT(ISERROR(E48))</formula>
    </cfRule>
  </conditionalFormatting>
  <dataValidations count="2">
    <dataValidation type="whole" operator="greaterThanOrEqual" allowBlank="1" showInputMessage="1" showErrorMessage="1" sqref="E29:K30 C29:D29" xr:uid="{8046AA20-269D-41C5-868E-FF0163F61B98}">
      <formula1>0</formula1>
    </dataValidation>
    <dataValidation type="list" allowBlank="1" showInputMessage="1" showErrorMessage="1" sqref="J2:K2" xr:uid="{32E5A4D7-B396-416E-9251-0943454554B9}">
      <formula1>"保育所,認定こども園,小規模保育事業"</formula1>
    </dataValidation>
  </dataValidations>
  <hyperlinks>
    <hyperlink ref="A1:B1" location="公表用一覧!A1" display=" &lt;戻る" xr:uid="{742FF048-7BB7-4D23-BDB4-AC2E97E55986}"/>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1AA8C8-C5A8-4F14-A268-E10F57C7A897}">
  <dimension ref="A1:N92"/>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45547</v>
      </c>
      <c r="H1" s="229"/>
      <c r="I1" s="33" t="s">
        <v>390</v>
      </c>
      <c r="J1" s="230">
        <v>45748</v>
      </c>
      <c r="K1" s="231"/>
      <c r="L1" s="34"/>
      <c r="M1" s="34"/>
      <c r="N1" s="34"/>
    </row>
    <row r="2" spans="1:14" ht="27" customHeight="1" x14ac:dyDescent="0.4">
      <c r="A2" s="128" t="s">
        <v>391</v>
      </c>
      <c r="B2" s="127"/>
      <c r="C2" s="232" t="s">
        <v>125</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18</v>
      </c>
      <c r="L3" s="37"/>
      <c r="M3" s="37"/>
      <c r="N3" s="37"/>
    </row>
    <row r="4" spans="1:14" ht="27" customHeight="1" x14ac:dyDescent="0.4">
      <c r="A4" s="206"/>
      <c r="B4" s="207"/>
      <c r="C4" s="235"/>
      <c r="D4" s="236"/>
      <c r="E4" s="236"/>
      <c r="F4" s="236"/>
      <c r="G4" s="236"/>
      <c r="H4" s="237"/>
      <c r="I4" s="240" t="s">
        <v>394</v>
      </c>
      <c r="J4" s="241"/>
      <c r="K4" s="39">
        <v>339</v>
      </c>
      <c r="L4" s="37"/>
      <c r="M4" s="37"/>
      <c r="N4" s="37"/>
    </row>
    <row r="5" spans="1:14" ht="27" customHeight="1" x14ac:dyDescent="0.4">
      <c r="A5" s="262" t="s">
        <v>395</v>
      </c>
      <c r="B5" s="263"/>
      <c r="C5" s="264" t="s">
        <v>126</v>
      </c>
      <c r="D5" s="265"/>
      <c r="E5" s="266"/>
      <c r="F5" s="40" t="s">
        <v>396</v>
      </c>
      <c r="G5" s="268" t="str">
        <f>HYPERLINK("https://www.akagimanyo.com/shiro-gaiyou", "https://www.akagimanyo.com/shiro-gaiyou")</f>
        <v>https://www.akagimanyo.com/shiro-gaiyou</v>
      </c>
      <c r="H5" s="265"/>
      <c r="I5" s="265"/>
      <c r="J5" s="265"/>
      <c r="K5" s="267"/>
      <c r="L5" s="37"/>
      <c r="M5" s="37"/>
      <c r="N5" s="37"/>
    </row>
    <row r="6" spans="1:14" ht="27" customHeight="1" x14ac:dyDescent="0.4">
      <c r="A6" s="181" t="s">
        <v>398</v>
      </c>
      <c r="B6" s="125"/>
      <c r="C6" s="248" t="s">
        <v>24</v>
      </c>
      <c r="D6" s="249"/>
      <c r="E6" s="249"/>
      <c r="F6" s="249"/>
      <c r="G6" s="249"/>
      <c r="H6" s="254" t="s">
        <v>399</v>
      </c>
      <c r="I6" s="111" t="s">
        <v>400</v>
      </c>
      <c r="J6" s="256">
        <v>6</v>
      </c>
      <c r="K6" s="257"/>
      <c r="L6" s="41"/>
      <c r="M6" s="41"/>
      <c r="N6" s="41"/>
    </row>
    <row r="7" spans="1:14" ht="27" customHeight="1" x14ac:dyDescent="0.4">
      <c r="A7" s="128"/>
      <c r="B7" s="127"/>
      <c r="C7" s="250"/>
      <c r="D7" s="251"/>
      <c r="E7" s="251"/>
      <c r="F7" s="251"/>
      <c r="G7" s="251"/>
      <c r="H7" s="255"/>
      <c r="I7" s="258" t="s">
        <v>401</v>
      </c>
      <c r="J7" s="260" t="s">
        <v>562</v>
      </c>
      <c r="K7" s="261"/>
      <c r="L7" s="41"/>
      <c r="M7" s="41"/>
      <c r="N7" s="41"/>
    </row>
    <row r="8" spans="1:14" ht="27" customHeight="1" x14ac:dyDescent="0.4">
      <c r="A8" s="206"/>
      <c r="B8" s="207"/>
      <c r="C8" s="252"/>
      <c r="D8" s="253"/>
      <c r="E8" s="253"/>
      <c r="F8" s="253"/>
      <c r="G8" s="253"/>
      <c r="H8" s="42" t="s">
        <v>403</v>
      </c>
      <c r="I8" s="259"/>
      <c r="J8" s="196">
        <v>3</v>
      </c>
      <c r="K8" s="197"/>
      <c r="L8" s="41"/>
      <c r="M8" s="41"/>
      <c r="N8" s="41"/>
    </row>
    <row r="9" spans="1:14" ht="27" customHeight="1" x14ac:dyDescent="0.4">
      <c r="A9" s="242" t="s">
        <v>404</v>
      </c>
      <c r="B9" s="243"/>
      <c r="C9" s="248" t="s">
        <v>25</v>
      </c>
      <c r="D9" s="249"/>
      <c r="E9" s="249"/>
      <c r="F9" s="249"/>
      <c r="G9" s="249"/>
      <c r="H9" s="254" t="s">
        <v>399</v>
      </c>
      <c r="I9" s="111" t="s">
        <v>400</v>
      </c>
      <c r="J9" s="256">
        <v>4</v>
      </c>
      <c r="K9" s="257"/>
      <c r="L9" s="41"/>
      <c r="M9" s="41"/>
      <c r="N9" s="41"/>
    </row>
    <row r="10" spans="1:14" ht="27" customHeight="1" x14ac:dyDescent="0.4">
      <c r="A10" s="244"/>
      <c r="B10" s="245"/>
      <c r="C10" s="250"/>
      <c r="D10" s="251"/>
      <c r="E10" s="251"/>
      <c r="F10" s="251"/>
      <c r="G10" s="251"/>
      <c r="H10" s="255"/>
      <c r="I10" s="258" t="s">
        <v>401</v>
      </c>
      <c r="J10" s="260" t="s">
        <v>562</v>
      </c>
      <c r="K10" s="261"/>
      <c r="L10" s="41"/>
      <c r="M10" s="41"/>
      <c r="N10" s="41"/>
    </row>
    <row r="11" spans="1:14" ht="27" customHeight="1" x14ac:dyDescent="0.4">
      <c r="A11" s="246"/>
      <c r="B11" s="247"/>
      <c r="C11" s="252"/>
      <c r="D11" s="253"/>
      <c r="E11" s="253"/>
      <c r="F11" s="253"/>
      <c r="G11" s="253"/>
      <c r="H11" s="42" t="s">
        <v>403</v>
      </c>
      <c r="I11" s="259"/>
      <c r="J11" s="196">
        <v>10</v>
      </c>
      <c r="K11" s="197"/>
      <c r="L11" s="41"/>
      <c r="M11" s="41"/>
      <c r="N11" s="41"/>
    </row>
    <row r="12" spans="1:14" ht="27" customHeight="1" x14ac:dyDescent="0.4">
      <c r="A12" s="181" t="s">
        <v>407</v>
      </c>
      <c r="B12" s="125"/>
      <c r="C12" s="208" t="s">
        <v>563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t="s">
        <v>564</v>
      </c>
      <c r="H22" s="222"/>
      <c r="I22" s="43" t="s">
        <v>416</v>
      </c>
      <c r="J22" s="198" t="s">
        <v>565</v>
      </c>
      <c r="K22" s="199"/>
      <c r="L22" s="41"/>
      <c r="M22" s="41"/>
      <c r="N22" s="41"/>
    </row>
    <row r="23" spans="1:14" ht="27" customHeight="1" x14ac:dyDescent="0.4">
      <c r="A23" s="128"/>
      <c r="B23" s="127"/>
      <c r="C23" s="200" t="s">
        <v>417</v>
      </c>
      <c r="D23" s="201"/>
      <c r="E23" s="200" t="s">
        <v>418</v>
      </c>
      <c r="F23" s="201"/>
      <c r="G23" s="223"/>
      <c r="H23" s="224"/>
      <c r="I23" s="43" t="s">
        <v>419</v>
      </c>
      <c r="J23" s="198">
        <v>10</v>
      </c>
      <c r="K23" s="199"/>
      <c r="L23" s="41"/>
      <c r="M23" s="41"/>
      <c r="N23" s="41"/>
    </row>
    <row r="24" spans="1:14" ht="27" customHeight="1" x14ac:dyDescent="0.4">
      <c r="A24" s="206"/>
      <c r="B24" s="207"/>
      <c r="C24" s="202" t="s">
        <v>508</v>
      </c>
      <c r="D24" s="203"/>
      <c r="E24" s="202" t="s">
        <v>566</v>
      </c>
      <c r="F24" s="203"/>
      <c r="G24" s="225"/>
      <c r="H24" s="226"/>
      <c r="I24" s="44" t="s">
        <v>421</v>
      </c>
      <c r="J24" s="204" t="s">
        <v>567</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15</v>
      </c>
      <c r="E26" s="50">
        <v>18</v>
      </c>
      <c r="F26" s="50">
        <v>25</v>
      </c>
      <c r="G26" s="50">
        <v>25</v>
      </c>
      <c r="H26" s="50">
        <v>25</v>
      </c>
      <c r="I26" s="184">
        <f>SUM(C26:H26)</f>
        <v>120</v>
      </c>
      <c r="J26" s="185"/>
      <c r="K26" s="51" t="s">
        <v>16</v>
      </c>
      <c r="L26" s="47"/>
      <c r="M26" s="47"/>
      <c r="N26" s="47"/>
    </row>
    <row r="27" spans="1:14" ht="27" customHeight="1" x14ac:dyDescent="0.4">
      <c r="A27" s="52"/>
      <c r="B27" s="53" t="s">
        <v>432</v>
      </c>
      <c r="C27" s="42">
        <v>3</v>
      </c>
      <c r="D27" s="42">
        <v>3</v>
      </c>
      <c r="E27" s="42">
        <v>6</v>
      </c>
      <c r="F27" s="42">
        <v>0</v>
      </c>
      <c r="G27" s="42">
        <v>0</v>
      </c>
      <c r="H27" s="42">
        <v>0</v>
      </c>
      <c r="I27" s="186">
        <f>SUM(C27:H27)</f>
        <v>12</v>
      </c>
      <c r="J27" s="187"/>
      <c r="K27" s="54" t="s">
        <v>16</v>
      </c>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30</v>
      </c>
      <c r="F29" s="56"/>
      <c r="G29" s="56"/>
      <c r="H29" s="56">
        <v>1</v>
      </c>
      <c r="I29" s="56"/>
      <c r="J29" s="56">
        <v>1</v>
      </c>
      <c r="K29" s="57"/>
      <c r="L29" s="47"/>
      <c r="M29" s="47"/>
      <c r="N29" s="47"/>
    </row>
    <row r="30" spans="1:14" ht="27" customHeight="1" thickBot="1" x14ac:dyDescent="0.45">
      <c r="A30" s="103"/>
      <c r="B30" s="58" t="s">
        <v>444</v>
      </c>
      <c r="C30" s="59" t="s">
        <v>445</v>
      </c>
      <c r="D30" s="59" t="s">
        <v>445</v>
      </c>
      <c r="E30" s="59">
        <v>2</v>
      </c>
      <c r="F30" s="59"/>
      <c r="G30" s="59"/>
      <c r="H30" s="59"/>
      <c r="I30" s="59">
        <v>1</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568</v>
      </c>
      <c r="D32" s="162"/>
      <c r="E32" s="163"/>
      <c r="F32" s="161" t="s">
        <v>569</v>
      </c>
      <c r="G32" s="162"/>
      <c r="H32" s="163"/>
      <c r="I32" s="161" t="s">
        <v>570</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571</v>
      </c>
      <c r="D39" s="174"/>
      <c r="E39" s="175"/>
      <c r="F39" s="173" t="s">
        <v>456</v>
      </c>
      <c r="G39" s="174"/>
      <c r="H39" s="175"/>
      <c r="I39" s="173" t="s">
        <v>572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468</v>
      </c>
      <c r="J46" s="139" t="s">
        <v>544</v>
      </c>
      <c r="K46" s="140"/>
    </row>
    <row r="47" spans="1:11" ht="20.25" customHeight="1" x14ac:dyDescent="0.4">
      <c r="A47" s="126"/>
      <c r="B47" s="146"/>
      <c r="C47" s="157" t="s">
        <v>470</v>
      </c>
      <c r="D47" s="158"/>
      <c r="E47" s="138" t="s">
        <v>574</v>
      </c>
      <c r="F47" s="138"/>
      <c r="G47" s="104" t="s">
        <v>466</v>
      </c>
      <c r="H47" s="62" t="s">
        <v>575</v>
      </c>
      <c r="I47" s="104" t="s">
        <v>576</v>
      </c>
      <c r="J47" s="139" t="s">
        <v>577</v>
      </c>
      <c r="K47" s="140"/>
    </row>
    <row r="48" spans="1:11" ht="20.25" customHeight="1" x14ac:dyDescent="0.4">
      <c r="A48" s="126"/>
      <c r="B48" s="146"/>
      <c r="C48" s="157" t="s">
        <v>476</v>
      </c>
      <c r="D48" s="158"/>
      <c r="E48" s="138" t="s">
        <v>465</v>
      </c>
      <c r="F48" s="138"/>
      <c r="G48" s="104" t="s">
        <v>541</v>
      </c>
      <c r="H48" s="62" t="s">
        <v>578</v>
      </c>
      <c r="I48" s="104" t="s">
        <v>579</v>
      </c>
      <c r="J48" s="139" t="s">
        <v>580</v>
      </c>
      <c r="K48" s="140"/>
    </row>
    <row r="49" spans="1:14" ht="20.25" customHeight="1" x14ac:dyDescent="0.4">
      <c r="A49" s="126"/>
      <c r="B49" s="146"/>
      <c r="C49" s="157" t="s">
        <v>477</v>
      </c>
      <c r="D49" s="158"/>
      <c r="E49" s="138" t="s">
        <v>581</v>
      </c>
      <c r="F49" s="138"/>
      <c r="G49" s="104" t="s">
        <v>466</v>
      </c>
      <c r="H49" s="62" t="s">
        <v>582</v>
      </c>
      <c r="I49" s="104" t="s">
        <v>583</v>
      </c>
      <c r="J49" s="139" t="s">
        <v>584</v>
      </c>
      <c r="K49" s="140"/>
      <c r="L49" s="63"/>
      <c r="M49" s="63"/>
      <c r="N49" s="63"/>
    </row>
    <row r="50" spans="1:14" ht="20.25" customHeight="1" x14ac:dyDescent="0.4">
      <c r="A50" s="126"/>
      <c r="B50" s="146"/>
      <c r="C50" s="157" t="s">
        <v>481</v>
      </c>
      <c r="D50" s="158"/>
      <c r="E50" s="160" t="s">
        <v>585</v>
      </c>
      <c r="F50" s="160"/>
      <c r="G50" s="104" t="s">
        <v>466</v>
      </c>
      <c r="H50" s="62" t="s">
        <v>586</v>
      </c>
      <c r="I50" s="104" t="s">
        <v>587</v>
      </c>
      <c r="J50" s="139" t="s">
        <v>588</v>
      </c>
      <c r="K50" s="140"/>
      <c r="L50" s="63"/>
    </row>
    <row r="51" spans="1:14" ht="20.25" customHeight="1" x14ac:dyDescent="0.4">
      <c r="A51" s="126"/>
      <c r="B51" s="146"/>
      <c r="C51" s="157" t="s">
        <v>482</v>
      </c>
      <c r="D51" s="158"/>
      <c r="E51" s="160" t="s">
        <v>581</v>
      </c>
      <c r="F51" s="160"/>
      <c r="G51" s="104" t="s">
        <v>466</v>
      </c>
      <c r="H51" s="62" t="s">
        <v>589</v>
      </c>
      <c r="I51" s="104" t="s">
        <v>587</v>
      </c>
      <c r="J51" s="139" t="s">
        <v>577</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590</v>
      </c>
      <c r="H55" s="66" t="s">
        <v>591</v>
      </c>
      <c r="I55" s="66" t="s">
        <v>591</v>
      </c>
      <c r="J55" s="155" t="s">
        <v>492</v>
      </c>
      <c r="K55" s="156"/>
    </row>
    <row r="56" spans="1:14" ht="20.25" customHeight="1" x14ac:dyDescent="0.4">
      <c r="A56" s="126"/>
      <c r="B56" s="146"/>
      <c r="C56" s="136" t="s">
        <v>592</v>
      </c>
      <c r="D56" s="137"/>
      <c r="E56" s="138" t="s">
        <v>465</v>
      </c>
      <c r="F56" s="138"/>
      <c r="G56" s="104" t="s">
        <v>593</v>
      </c>
      <c r="H56" s="67" t="s">
        <v>591</v>
      </c>
      <c r="I56" s="67" t="s">
        <v>591</v>
      </c>
      <c r="J56" s="139" t="s">
        <v>492</v>
      </c>
      <c r="K56" s="140"/>
    </row>
    <row r="57" spans="1:14" ht="20.25" customHeight="1" x14ac:dyDescent="0.4">
      <c r="A57" s="126"/>
      <c r="B57" s="146"/>
      <c r="C57" s="136" t="s">
        <v>594</v>
      </c>
      <c r="D57" s="137"/>
      <c r="E57" s="138" t="s">
        <v>428</v>
      </c>
      <c r="F57" s="138"/>
      <c r="G57" s="104" t="s">
        <v>559</v>
      </c>
      <c r="H57" s="67" t="s">
        <v>591</v>
      </c>
      <c r="I57" s="67" t="s">
        <v>591</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595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K68" s="108"/>
    </row>
    <row r="69" spans="1:11" ht="26.25" customHeight="1" x14ac:dyDescent="0.4">
      <c r="A69" s="92"/>
      <c r="K69" s="108"/>
    </row>
    <row r="70" spans="1:11" ht="26.25" customHeight="1" x14ac:dyDescent="0.4">
      <c r="A70" s="92"/>
      <c r="K70" s="108"/>
    </row>
    <row r="71" spans="1:11" ht="26.25" customHeight="1" x14ac:dyDescent="0.4">
      <c r="A71" s="92"/>
      <c r="K71" s="108"/>
    </row>
    <row r="72" spans="1:11" ht="26.25" customHeight="1" x14ac:dyDescent="0.4">
      <c r="A72" s="92"/>
      <c r="K72" s="108"/>
    </row>
    <row r="73" spans="1:11" ht="26.25" customHeight="1" x14ac:dyDescent="0.4">
      <c r="A73" s="92"/>
      <c r="K73" s="108"/>
    </row>
    <row r="74" spans="1:11" ht="26.25" customHeight="1" x14ac:dyDescent="0.4">
      <c r="A74" s="92"/>
      <c r="K74" s="108"/>
    </row>
    <row r="75" spans="1:11" ht="26.25" customHeight="1" x14ac:dyDescent="0.4">
      <c r="A75" s="92"/>
      <c r="K75" s="108"/>
    </row>
    <row r="76" spans="1:11" ht="26.25" customHeight="1" x14ac:dyDescent="0.4">
      <c r="A76" s="92"/>
      <c r="K76" s="108"/>
    </row>
    <row r="77" spans="1:11" ht="26.25" customHeight="1" x14ac:dyDescent="0.4">
      <c r="A77" s="92"/>
      <c r="K77" s="108"/>
    </row>
    <row r="78" spans="1:11" ht="26.25" customHeight="1" x14ac:dyDescent="0.4">
      <c r="A78" s="92"/>
      <c r="K78" s="108"/>
    </row>
    <row r="79" spans="1:11" ht="26.25" customHeight="1" x14ac:dyDescent="0.4">
      <c r="A79" s="92"/>
      <c r="K79" s="108"/>
    </row>
    <row r="80" spans="1:11" ht="26.25" customHeight="1" x14ac:dyDescent="0.4">
      <c r="A80" s="92"/>
      <c r="K80" s="108"/>
    </row>
    <row r="81" spans="1:11" ht="26.25" customHeight="1" x14ac:dyDescent="0.4">
      <c r="A81" s="92"/>
      <c r="K81" s="108"/>
    </row>
    <row r="82" spans="1:11" ht="26.25" customHeight="1" x14ac:dyDescent="0.4">
      <c r="A82" s="92"/>
      <c r="K82" s="108"/>
    </row>
    <row r="83" spans="1:11" ht="26.25" customHeight="1" x14ac:dyDescent="0.4">
      <c r="A83" s="92"/>
      <c r="K83" s="108"/>
    </row>
    <row r="84" spans="1:11" ht="26.25" customHeight="1" x14ac:dyDescent="0.4">
      <c r="A84" s="92"/>
      <c r="K84" s="108"/>
    </row>
    <row r="85" spans="1:11" ht="26.25" customHeight="1" x14ac:dyDescent="0.4">
      <c r="A85" s="92"/>
      <c r="K85" s="108"/>
    </row>
    <row r="86" spans="1:11" ht="26.25" customHeight="1" x14ac:dyDescent="0.4">
      <c r="A86" s="92"/>
      <c r="K86" s="108"/>
    </row>
    <row r="87" spans="1:11" ht="26.25" customHeight="1" x14ac:dyDescent="0.4">
      <c r="A87" s="92"/>
      <c r="K87" s="108"/>
    </row>
    <row r="88" spans="1:11" ht="26.25" customHeight="1" x14ac:dyDescent="0.4">
      <c r="A88" s="92"/>
      <c r="K88" s="108"/>
    </row>
    <row r="89" spans="1:11" ht="26.25" customHeight="1" x14ac:dyDescent="0.4">
      <c r="A89" s="92"/>
      <c r="K89" s="108"/>
    </row>
    <row r="90" spans="1:11" ht="26.25" customHeight="1" x14ac:dyDescent="0.4">
      <c r="A90" s="92"/>
      <c r="K90" s="108"/>
    </row>
    <row r="91" spans="1:11" ht="26.25" customHeight="1" x14ac:dyDescent="0.4">
      <c r="A91" s="92"/>
      <c r="K91" s="108"/>
    </row>
    <row r="92" spans="1:11" ht="26.25" customHeight="1" thickBot="1" x14ac:dyDescent="0.45">
      <c r="A92" s="93"/>
      <c r="B92" s="94"/>
      <c r="C92" s="94"/>
      <c r="D92" s="94"/>
      <c r="E92" s="94"/>
      <c r="F92" s="94"/>
      <c r="G92" s="94"/>
      <c r="H92" s="94"/>
      <c r="I92" s="94"/>
      <c r="J92" s="94"/>
      <c r="K92" s="95"/>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95" priority="3">
      <formula>LEN(TRIM(C24))=0</formula>
    </cfRule>
  </conditionalFormatting>
  <conditionalFormatting sqref="C9:G11 J9:K11 H11 C27:I27 K27">
    <cfRule type="expression" dxfId="394" priority="2" stopIfTrue="1">
      <formula>$K$4=""</formula>
    </cfRule>
  </conditionalFormatting>
  <conditionalFormatting sqref="E47:K49 C6:G11 H11 C26:I27 K26:K27 G1:H1 I2 C2:C3 K3 C5:E5 G5:K5 J6:K6 J7 H8 C12 C22:F22 C29:E29 G29 G46:K46">
    <cfRule type="containsBlanks" dxfId="39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2" priority="6">
      <formula>LEN(TRIM(J8))=0</formula>
    </cfRule>
  </conditionalFormatting>
  <dataValidations count="2">
    <dataValidation type="whole" operator="greaterThanOrEqual" allowBlank="1" showInputMessage="1" showErrorMessage="1" sqref="E29:K30 C29:D29" xr:uid="{594E24E3-7F65-4560-B919-1A2E0992EC0F}">
      <formula1>0</formula1>
    </dataValidation>
    <dataValidation type="list" allowBlank="1" showInputMessage="1" showErrorMessage="1" sqref="J2:K2" xr:uid="{F472DB85-42FE-4341-B57E-4A3D1C2F6C34}">
      <formula1>"保育所,認定こども園,小規模保育事業"</formula1>
    </dataValidation>
  </dataValidations>
  <hyperlinks>
    <hyperlink ref="A1:B1" location="公表用一覧!A1" display="&lt; 戻る" xr:uid="{CBA112BB-AD73-4B16-B8EF-5D81723E319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EFDE43-0B92-44C3-AE2B-2F4C7C64BC3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7" customWidth="1"/>
    <col min="2" max="11" width="8.1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45541</v>
      </c>
      <c r="H1" s="229"/>
      <c r="I1" s="33" t="s">
        <v>390</v>
      </c>
      <c r="J1" s="230">
        <v>45748</v>
      </c>
      <c r="K1" s="231"/>
      <c r="L1" s="34"/>
      <c r="M1" s="34"/>
      <c r="N1" s="34"/>
    </row>
    <row r="2" spans="1:14" ht="27" customHeight="1" x14ac:dyDescent="0.4">
      <c r="A2" s="128" t="s">
        <v>391</v>
      </c>
      <c r="B2" s="127"/>
      <c r="C2" s="232" t="s">
        <v>1474</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19</v>
      </c>
      <c r="L3" s="37"/>
      <c r="M3" s="37"/>
      <c r="N3" s="37"/>
    </row>
    <row r="4" spans="1:14" ht="27" customHeight="1" x14ac:dyDescent="0.4">
      <c r="A4" s="206"/>
      <c r="B4" s="207"/>
      <c r="C4" s="235"/>
      <c r="D4" s="236"/>
      <c r="E4" s="236"/>
      <c r="F4" s="236"/>
      <c r="G4" s="236"/>
      <c r="H4" s="237"/>
      <c r="I4" s="240" t="s">
        <v>394</v>
      </c>
      <c r="J4" s="241"/>
      <c r="K4" s="39">
        <v>350</v>
      </c>
      <c r="L4" s="37"/>
      <c r="M4" s="37"/>
      <c r="N4" s="37"/>
    </row>
    <row r="5" spans="1:14" ht="27" customHeight="1" x14ac:dyDescent="0.4">
      <c r="A5" s="262" t="s">
        <v>395</v>
      </c>
      <c r="B5" s="263"/>
      <c r="C5" s="264" t="s">
        <v>1475</v>
      </c>
      <c r="D5" s="265"/>
      <c r="E5" s="266"/>
      <c r="F5" s="40" t="s">
        <v>396</v>
      </c>
      <c r="G5" s="268" t="str">
        <f>HYPERLINK("http://seikaitsuki.com/","http://seikaitsuki.com/")</f>
        <v>http://seikaitsuki.com/</v>
      </c>
      <c r="H5" s="265"/>
      <c r="I5" s="265"/>
      <c r="J5" s="265"/>
      <c r="K5" s="267"/>
      <c r="L5" s="37"/>
      <c r="M5" s="37"/>
      <c r="N5" s="37"/>
    </row>
    <row r="6" spans="1:14" ht="27" customHeight="1" x14ac:dyDescent="0.4">
      <c r="A6" s="181" t="s">
        <v>398</v>
      </c>
      <c r="B6" s="125"/>
      <c r="C6" s="248" t="s">
        <v>1476</v>
      </c>
      <c r="D6" s="249"/>
      <c r="E6" s="249"/>
      <c r="F6" s="249"/>
      <c r="G6" s="249"/>
      <c r="H6" s="254" t="s">
        <v>399</v>
      </c>
      <c r="I6" s="111" t="s">
        <v>400</v>
      </c>
      <c r="J6" s="256" t="s">
        <v>1876</v>
      </c>
      <c r="K6" s="257"/>
      <c r="L6" s="41"/>
      <c r="M6" s="41"/>
      <c r="N6" s="41"/>
    </row>
    <row r="7" spans="1:14" ht="27" customHeight="1" x14ac:dyDescent="0.4">
      <c r="A7" s="128"/>
      <c r="B7" s="127"/>
      <c r="C7" s="250"/>
      <c r="D7" s="251"/>
      <c r="E7" s="251"/>
      <c r="F7" s="251"/>
      <c r="G7" s="251"/>
      <c r="H7" s="255"/>
      <c r="I7" s="258" t="s">
        <v>401</v>
      </c>
      <c r="J7" s="260" t="s">
        <v>518</v>
      </c>
      <c r="K7" s="261"/>
      <c r="L7" s="41"/>
      <c r="M7" s="41"/>
      <c r="N7" s="41"/>
    </row>
    <row r="8" spans="1:14" ht="27" customHeight="1" x14ac:dyDescent="0.4">
      <c r="A8" s="206"/>
      <c r="B8" s="207"/>
      <c r="C8" s="252"/>
      <c r="D8" s="253"/>
      <c r="E8" s="253"/>
      <c r="F8" s="253"/>
      <c r="G8" s="253"/>
      <c r="H8" s="42" t="s">
        <v>812</v>
      </c>
      <c r="I8" s="259"/>
      <c r="J8" s="196">
        <v>7</v>
      </c>
      <c r="K8" s="197"/>
      <c r="L8" s="41"/>
      <c r="M8" s="41"/>
      <c r="N8" s="41"/>
    </row>
    <row r="9" spans="1:14" ht="27" customHeight="1" x14ac:dyDescent="0.4">
      <c r="A9" s="242" t="s">
        <v>404</v>
      </c>
      <c r="B9" s="243"/>
      <c r="C9" s="248" t="s">
        <v>1477</v>
      </c>
      <c r="D9" s="249"/>
      <c r="E9" s="249"/>
      <c r="F9" s="249"/>
      <c r="G9" s="249"/>
      <c r="H9" s="254" t="s">
        <v>399</v>
      </c>
      <c r="I9" s="111" t="s">
        <v>400</v>
      </c>
      <c r="J9" s="256">
        <v>2</v>
      </c>
      <c r="K9" s="257"/>
      <c r="L9" s="41"/>
      <c r="M9" s="41"/>
      <c r="N9" s="41"/>
    </row>
    <row r="10" spans="1:14" ht="27" customHeight="1" x14ac:dyDescent="0.4">
      <c r="A10" s="244"/>
      <c r="B10" s="245"/>
      <c r="C10" s="250"/>
      <c r="D10" s="251"/>
      <c r="E10" s="251"/>
      <c r="F10" s="251"/>
      <c r="G10" s="251"/>
      <c r="H10" s="255"/>
      <c r="I10" s="258" t="s">
        <v>401</v>
      </c>
      <c r="J10" s="260" t="s">
        <v>1478</v>
      </c>
      <c r="K10" s="261"/>
      <c r="L10" s="41"/>
      <c r="M10" s="41"/>
      <c r="N10" s="41"/>
    </row>
    <row r="11" spans="1:14" ht="27" customHeight="1" x14ac:dyDescent="0.4">
      <c r="A11" s="246"/>
      <c r="B11" s="247"/>
      <c r="C11" s="252"/>
      <c r="D11" s="253"/>
      <c r="E11" s="253"/>
      <c r="F11" s="253"/>
      <c r="G11" s="253"/>
      <c r="H11" s="42" t="s">
        <v>397</v>
      </c>
      <c r="I11" s="259"/>
      <c r="J11" s="196">
        <v>4</v>
      </c>
      <c r="K11" s="197"/>
      <c r="L11" s="41"/>
      <c r="M11" s="41"/>
      <c r="N11" s="41"/>
    </row>
    <row r="12" spans="1:14" ht="27" customHeight="1" x14ac:dyDescent="0.4">
      <c r="A12" s="181" t="s">
        <v>407</v>
      </c>
      <c r="B12" s="125"/>
      <c r="C12" s="208" t="s">
        <v>1822</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1479</v>
      </c>
      <c r="D22" s="203"/>
      <c r="E22" s="202" t="s">
        <v>1480</v>
      </c>
      <c r="F22" s="203"/>
      <c r="G22" s="221" t="s">
        <v>1820</v>
      </c>
      <c r="H22" s="222"/>
      <c r="I22" s="43" t="s">
        <v>416</v>
      </c>
      <c r="J22" s="198" t="s">
        <v>1481</v>
      </c>
      <c r="K22" s="199"/>
      <c r="L22" s="41"/>
      <c r="M22" s="41"/>
      <c r="N22" s="41"/>
    </row>
    <row r="23" spans="1:14" ht="27" customHeight="1" x14ac:dyDescent="0.4">
      <c r="A23" s="128"/>
      <c r="B23" s="127"/>
      <c r="C23" s="200" t="s">
        <v>417</v>
      </c>
      <c r="D23" s="201"/>
      <c r="E23" s="200" t="s">
        <v>418</v>
      </c>
      <c r="F23" s="201"/>
      <c r="G23" s="223"/>
      <c r="H23" s="224"/>
      <c r="I23" s="43" t="s">
        <v>419</v>
      </c>
      <c r="J23" s="198">
        <v>5</v>
      </c>
      <c r="K23" s="199"/>
      <c r="L23" s="41"/>
      <c r="M23" s="41"/>
      <c r="N23" s="41"/>
    </row>
    <row r="24" spans="1:14" ht="27" customHeight="1" x14ac:dyDescent="0.4">
      <c r="A24" s="206"/>
      <c r="B24" s="207"/>
      <c r="C24" s="202" t="s">
        <v>1482</v>
      </c>
      <c r="D24" s="203"/>
      <c r="E24" s="202" t="s">
        <v>1483</v>
      </c>
      <c r="F24" s="203"/>
      <c r="G24" s="225"/>
      <c r="H24" s="226"/>
      <c r="I24" s="44" t="s">
        <v>421</v>
      </c>
      <c r="J24" s="204" t="s">
        <v>1148</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12</v>
      </c>
      <c r="E26" s="50">
        <v>16</v>
      </c>
      <c r="F26" s="50">
        <v>16</v>
      </c>
      <c r="G26" s="50">
        <v>17</v>
      </c>
      <c r="H26" s="50">
        <v>17</v>
      </c>
      <c r="I26" s="184">
        <f>SUM(C26:H26)</f>
        <v>90</v>
      </c>
      <c r="J26" s="185"/>
      <c r="K26" s="51" t="s">
        <v>1484</v>
      </c>
      <c r="L26" s="47"/>
      <c r="M26" s="47"/>
      <c r="N26" s="47"/>
    </row>
    <row r="27" spans="1:14" ht="27" customHeight="1" x14ac:dyDescent="0.4">
      <c r="A27" s="52"/>
      <c r="B27" s="53" t="s">
        <v>432</v>
      </c>
      <c r="C27" s="42">
        <v>10</v>
      </c>
      <c r="D27" s="42">
        <v>10</v>
      </c>
      <c r="E27" s="42">
        <v>10</v>
      </c>
      <c r="F27" s="42"/>
      <c r="G27" s="42"/>
      <c r="H27" s="42"/>
      <c r="I27" s="186">
        <f>SUM(C27:H27)</f>
        <v>30</v>
      </c>
      <c r="J27" s="187"/>
      <c r="K27" s="54" t="s">
        <v>1484</v>
      </c>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20</v>
      </c>
      <c r="F29" s="56"/>
      <c r="G29" s="56"/>
      <c r="H29" s="56">
        <v>1</v>
      </c>
      <c r="I29" s="56">
        <v>0</v>
      </c>
      <c r="J29" s="56">
        <v>1</v>
      </c>
      <c r="K29" s="57"/>
      <c r="L29" s="47"/>
      <c r="M29" s="47"/>
      <c r="N29" s="47"/>
    </row>
    <row r="30" spans="1:14" ht="27" customHeight="1" thickBot="1" x14ac:dyDescent="0.45">
      <c r="A30" s="103"/>
      <c r="B30" s="58" t="s">
        <v>444</v>
      </c>
      <c r="C30" s="59" t="s">
        <v>445</v>
      </c>
      <c r="D30" s="59" t="s">
        <v>445</v>
      </c>
      <c r="E30" s="59">
        <v>8</v>
      </c>
      <c r="F30" s="59">
        <v>1</v>
      </c>
      <c r="G30" s="59"/>
      <c r="H30" s="59"/>
      <c r="I30" s="59">
        <v>7</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1288</v>
      </c>
      <c r="D32" s="162"/>
      <c r="E32" s="163"/>
      <c r="F32" s="161" t="s">
        <v>1823</v>
      </c>
      <c r="G32" s="162"/>
      <c r="H32" s="163"/>
      <c r="I32" s="314" t="s">
        <v>1824</v>
      </c>
      <c r="J32" s="315"/>
      <c r="K32" s="316"/>
    </row>
    <row r="33" spans="1:11" ht="20.25" customHeight="1" x14ac:dyDescent="0.4">
      <c r="A33" s="126"/>
      <c r="B33" s="146"/>
      <c r="C33" s="164"/>
      <c r="D33" s="165"/>
      <c r="E33" s="166"/>
      <c r="F33" s="164"/>
      <c r="G33" s="165"/>
      <c r="H33" s="166"/>
      <c r="I33" s="250"/>
      <c r="J33" s="251"/>
      <c r="K33" s="317"/>
    </row>
    <row r="34" spans="1:11" ht="20.25" customHeight="1" x14ac:dyDescent="0.4">
      <c r="A34" s="126"/>
      <c r="B34" s="146"/>
      <c r="C34" s="164"/>
      <c r="D34" s="165"/>
      <c r="E34" s="166"/>
      <c r="F34" s="164"/>
      <c r="G34" s="165"/>
      <c r="H34" s="166"/>
      <c r="I34" s="250"/>
      <c r="J34" s="251"/>
      <c r="K34" s="317"/>
    </row>
    <row r="35" spans="1:11" ht="20.25" customHeight="1" x14ac:dyDescent="0.4">
      <c r="A35" s="126"/>
      <c r="B35" s="146"/>
      <c r="C35" s="164"/>
      <c r="D35" s="165"/>
      <c r="E35" s="166"/>
      <c r="F35" s="164"/>
      <c r="G35" s="165"/>
      <c r="H35" s="166"/>
      <c r="I35" s="250"/>
      <c r="J35" s="251"/>
      <c r="K35" s="317"/>
    </row>
    <row r="36" spans="1:11" ht="20.25" customHeight="1" x14ac:dyDescent="0.4">
      <c r="A36" s="126"/>
      <c r="B36" s="146"/>
      <c r="C36" s="164"/>
      <c r="D36" s="165"/>
      <c r="E36" s="166"/>
      <c r="F36" s="164"/>
      <c r="G36" s="165"/>
      <c r="H36" s="166"/>
      <c r="I36" s="250"/>
      <c r="J36" s="251"/>
      <c r="K36" s="317"/>
    </row>
    <row r="37" spans="1:11" ht="20.25" customHeight="1" x14ac:dyDescent="0.4">
      <c r="A37" s="126"/>
      <c r="B37" s="146"/>
      <c r="C37" s="164"/>
      <c r="D37" s="165"/>
      <c r="E37" s="166"/>
      <c r="F37" s="164"/>
      <c r="G37" s="165"/>
      <c r="H37" s="166"/>
      <c r="I37" s="250"/>
      <c r="J37" s="251"/>
      <c r="K37" s="317"/>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983</v>
      </c>
      <c r="D39" s="174"/>
      <c r="E39" s="175"/>
      <c r="F39" s="173" t="s">
        <v>1825</v>
      </c>
      <c r="G39" s="174"/>
      <c r="H39" s="175"/>
      <c r="I39" s="173" t="s">
        <v>1821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1485</v>
      </c>
      <c r="I46" s="104" t="s">
        <v>468</v>
      </c>
      <c r="J46" s="139" t="s">
        <v>1486</v>
      </c>
      <c r="K46" s="140"/>
    </row>
    <row r="47" spans="1:11" ht="20.25" customHeight="1" x14ac:dyDescent="0.4">
      <c r="A47" s="126"/>
      <c r="B47" s="146"/>
      <c r="C47" s="157" t="s">
        <v>470</v>
      </c>
      <c r="D47" s="158"/>
      <c r="E47" s="138" t="s">
        <v>1204</v>
      </c>
      <c r="F47" s="138"/>
      <c r="G47" s="104" t="s">
        <v>472</v>
      </c>
      <c r="H47" s="62" t="s">
        <v>1487</v>
      </c>
      <c r="I47" s="104" t="s">
        <v>988</v>
      </c>
      <c r="J47" s="139" t="s">
        <v>1486</v>
      </c>
      <c r="K47" s="140"/>
    </row>
    <row r="48" spans="1:11" ht="20.25" customHeight="1" x14ac:dyDescent="0.4">
      <c r="A48" s="126"/>
      <c r="B48" s="146"/>
      <c r="C48" s="157" t="s">
        <v>476</v>
      </c>
      <c r="D48" s="158"/>
      <c r="E48" s="138" t="s">
        <v>465</v>
      </c>
      <c r="F48" s="138"/>
      <c r="G48" s="104" t="s">
        <v>541</v>
      </c>
      <c r="H48" s="62" t="s">
        <v>1488</v>
      </c>
      <c r="I48" s="104" t="s">
        <v>579</v>
      </c>
      <c r="J48" s="139" t="s">
        <v>1486</v>
      </c>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t="s">
        <v>1489</v>
      </c>
      <c r="F50" s="160"/>
      <c r="G50" s="104" t="s">
        <v>466</v>
      </c>
      <c r="H50" s="62" t="s">
        <v>1490</v>
      </c>
      <c r="I50" s="104" t="s">
        <v>1491</v>
      </c>
      <c r="J50" s="139" t="s">
        <v>1486</v>
      </c>
      <c r="K50" s="140"/>
      <c r="L50" s="63"/>
    </row>
    <row r="51" spans="1:14" ht="20.25" customHeight="1" x14ac:dyDescent="0.4">
      <c r="A51" s="126"/>
      <c r="B51" s="146"/>
      <c r="C51" s="157" t="s">
        <v>482</v>
      </c>
      <c r="D51" s="158"/>
      <c r="E51" s="160" t="s">
        <v>1492</v>
      </c>
      <c r="F51" s="160"/>
      <c r="G51" s="104" t="s">
        <v>466</v>
      </c>
      <c r="H51" s="62" t="s">
        <v>1493</v>
      </c>
      <c r="I51" s="104" t="s">
        <v>1491</v>
      </c>
      <c r="J51" s="139" t="s">
        <v>1486</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1494</v>
      </c>
      <c r="D55" s="153"/>
      <c r="E55" s="154" t="s">
        <v>1495</v>
      </c>
      <c r="F55" s="154"/>
      <c r="G55" s="106" t="s">
        <v>1496</v>
      </c>
      <c r="H55" s="66" t="s">
        <v>397</v>
      </c>
      <c r="I55" s="66" t="s">
        <v>397</v>
      </c>
      <c r="J55" s="155" t="s">
        <v>492</v>
      </c>
      <c r="K55" s="156"/>
    </row>
    <row r="56" spans="1:14" ht="20.25" customHeight="1" x14ac:dyDescent="0.4">
      <c r="A56" s="126"/>
      <c r="B56" s="146"/>
      <c r="C56" s="136" t="s">
        <v>1497</v>
      </c>
      <c r="D56" s="137"/>
      <c r="E56" s="138" t="s">
        <v>1498</v>
      </c>
      <c r="F56" s="138"/>
      <c r="G56" s="104" t="s">
        <v>1499</v>
      </c>
      <c r="H56" s="67" t="s">
        <v>397</v>
      </c>
      <c r="I56" s="67" t="s">
        <v>397</v>
      </c>
      <c r="J56" s="139" t="s">
        <v>1500</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1826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91" priority="3">
      <formula>LEN(TRIM(C24))=0</formula>
    </cfRule>
  </conditionalFormatting>
  <conditionalFormatting sqref="C9:G11 J9:K11 H11 C27:I27 K27">
    <cfRule type="expression" dxfId="390"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9" priority="6">
      <formula>LEN(TRIM(J8))=0</formula>
    </cfRule>
  </conditionalFormatting>
  <dataValidations count="2">
    <dataValidation type="whole" operator="greaterThanOrEqual" allowBlank="1" showInputMessage="1" showErrorMessage="1" sqref="E29:K30 C29:D29" xr:uid="{F27AB0D0-A31D-4B92-B992-CC2E4A0458B6}">
      <formula1>0</formula1>
    </dataValidation>
    <dataValidation type="list" allowBlank="1" showInputMessage="1" showErrorMessage="1" sqref="J2:K2" xr:uid="{8B676351-9133-457D-8E1A-04B3F786CCA5}">
      <formula1>"保育所,認定こども園,小規模保育事業"</formula1>
    </dataValidation>
  </dataValidations>
  <hyperlinks>
    <hyperlink ref="A1:B1" location="公表用一覧!A1" display=" &lt;戻る" xr:uid="{B750087D-BF76-4617-BFBF-82AAD116CB05}"/>
  </hyperlinks>
  <pageMargins left="0.59055118110236227" right="0.39370078740157483" top="0.39370078740157483" bottom="0.39370078740157483" header="0" footer="0"/>
  <pageSetup paperSize="9" scale="88" fitToWidth="0" fitToHeight="0" orientation="portrait" r:id="rId1"/>
  <headerFooter>
    <oddHeader>&amp;L&amp;P / &amp;N ページ</oddHeader>
  </headerFooter>
  <rowBreaks count="2" manualBreakCount="2">
    <brk id="30" max="10" man="1"/>
    <brk id="66"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A7A807-81C1-4F86-80BA-3FBB796201D1}">
  <sheetPr>
    <pageSetUpPr fitToPage="1"/>
  </sheetPr>
  <dimension ref="A1:N144"/>
  <sheetViews>
    <sheetView view="pageBreakPreview" topLeftCell="A3"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232" t="s">
        <v>596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116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597</v>
      </c>
      <c r="D5" s="265"/>
      <c r="E5" s="266"/>
      <c r="F5" s="40" t="s">
        <v>396</v>
      </c>
      <c r="G5" s="268" t="str">
        <f>HYPERLINK("http://morinohakids.jp/", "http://morinohakids.jp/")</f>
        <v>http://morinohakids.jp/</v>
      </c>
      <c r="H5" s="265"/>
      <c r="I5" s="265"/>
      <c r="J5" s="265"/>
      <c r="K5" s="267"/>
      <c r="L5" s="37"/>
      <c r="M5" s="37"/>
      <c r="N5" s="37"/>
    </row>
    <row r="6" spans="1:14" ht="27" customHeight="1" x14ac:dyDescent="0.4">
      <c r="A6" s="181" t="s">
        <v>398</v>
      </c>
      <c r="B6" s="125"/>
      <c r="C6" s="248" t="s">
        <v>598</v>
      </c>
      <c r="D6" s="249"/>
      <c r="E6" s="249"/>
      <c r="F6" s="249"/>
      <c r="G6" s="249"/>
      <c r="H6" s="254" t="s">
        <v>399</v>
      </c>
      <c r="I6" s="111" t="s">
        <v>400</v>
      </c>
      <c r="J6" s="256">
        <v>9</v>
      </c>
      <c r="K6" s="257"/>
      <c r="L6" s="41"/>
      <c r="M6" s="41"/>
      <c r="N6" s="41"/>
    </row>
    <row r="7" spans="1:14" ht="27" customHeight="1" x14ac:dyDescent="0.4">
      <c r="A7" s="128"/>
      <c r="B7" s="127"/>
      <c r="C7" s="250"/>
      <c r="D7" s="251"/>
      <c r="E7" s="251"/>
      <c r="F7" s="251"/>
      <c r="G7" s="251"/>
      <c r="H7" s="255"/>
      <c r="I7" s="258" t="s">
        <v>401</v>
      </c>
      <c r="J7" s="260" t="s">
        <v>599</v>
      </c>
      <c r="K7" s="261"/>
      <c r="L7" s="41"/>
      <c r="M7" s="41"/>
      <c r="N7" s="41"/>
    </row>
    <row r="8" spans="1:14" ht="27" customHeight="1" x14ac:dyDescent="0.4">
      <c r="A8" s="206"/>
      <c r="B8" s="207"/>
      <c r="C8" s="252"/>
      <c r="D8" s="253"/>
      <c r="E8" s="253"/>
      <c r="F8" s="253"/>
      <c r="G8" s="253"/>
      <c r="H8" s="42" t="s">
        <v>519</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600</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601</v>
      </c>
      <c r="D24" s="203"/>
      <c r="E24" s="202" t="s">
        <v>602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10</v>
      </c>
      <c r="D26" s="50">
        <v>16</v>
      </c>
      <c r="E26" s="50">
        <v>16</v>
      </c>
      <c r="F26" s="50">
        <v>16</v>
      </c>
      <c r="G26" s="50">
        <v>16</v>
      </c>
      <c r="H26" s="50">
        <v>16</v>
      </c>
      <c r="I26" s="184">
        <f>SUM(C26:H26)</f>
        <v>90</v>
      </c>
      <c r="J26" s="185"/>
      <c r="K26" s="51" t="s">
        <v>603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13</v>
      </c>
      <c r="F29" s="56"/>
      <c r="G29" s="56"/>
      <c r="H29" s="56"/>
      <c r="I29" s="56"/>
      <c r="J29" s="56">
        <v>1</v>
      </c>
      <c r="K29" s="57">
        <v>2</v>
      </c>
      <c r="L29" s="47"/>
      <c r="M29" s="47"/>
      <c r="N29" s="47"/>
    </row>
    <row r="30" spans="1:14" ht="27" customHeight="1" thickBot="1" x14ac:dyDescent="0.45">
      <c r="A30" s="103"/>
      <c r="B30" s="58" t="s">
        <v>444</v>
      </c>
      <c r="C30" s="59" t="s">
        <v>445</v>
      </c>
      <c r="D30" s="59" t="s">
        <v>445</v>
      </c>
      <c r="E30" s="59">
        <v>7</v>
      </c>
      <c r="F30" s="59"/>
      <c r="G30" s="59"/>
      <c r="H30" s="59">
        <v>1</v>
      </c>
      <c r="I30" s="59">
        <v>2</v>
      </c>
      <c r="J30" s="59"/>
      <c r="K30" s="60">
        <v>3</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320" t="s">
        <v>604</v>
      </c>
      <c r="D32" s="321"/>
      <c r="E32" s="337"/>
      <c r="F32" s="319" t="s">
        <v>605</v>
      </c>
      <c r="G32" s="162"/>
      <c r="H32" s="163"/>
      <c r="I32" s="320" t="s">
        <v>606</v>
      </c>
      <c r="J32" s="321"/>
      <c r="K32" s="322"/>
    </row>
    <row r="33" spans="1:11" ht="20.25" customHeight="1" x14ac:dyDescent="0.4">
      <c r="A33" s="126"/>
      <c r="B33" s="146"/>
      <c r="C33" s="323"/>
      <c r="D33" s="324"/>
      <c r="E33" s="338"/>
      <c r="F33" s="164"/>
      <c r="G33" s="165"/>
      <c r="H33" s="166"/>
      <c r="I33" s="323"/>
      <c r="J33" s="324"/>
      <c r="K33" s="325"/>
    </row>
    <row r="34" spans="1:11" ht="20.25" customHeight="1" x14ac:dyDescent="0.4">
      <c r="A34" s="126"/>
      <c r="B34" s="146"/>
      <c r="C34" s="323"/>
      <c r="D34" s="324"/>
      <c r="E34" s="338"/>
      <c r="F34" s="164"/>
      <c r="G34" s="165"/>
      <c r="H34" s="166"/>
      <c r="I34" s="323"/>
      <c r="J34" s="324"/>
      <c r="K34" s="325"/>
    </row>
    <row r="35" spans="1:11" ht="20.25" customHeight="1" x14ac:dyDescent="0.4">
      <c r="A35" s="126"/>
      <c r="B35" s="146"/>
      <c r="C35" s="323"/>
      <c r="D35" s="324"/>
      <c r="E35" s="338"/>
      <c r="F35" s="164"/>
      <c r="G35" s="165"/>
      <c r="H35" s="166"/>
      <c r="I35" s="323"/>
      <c r="J35" s="324"/>
      <c r="K35" s="325"/>
    </row>
    <row r="36" spans="1:11" ht="20.25" customHeight="1" x14ac:dyDescent="0.4">
      <c r="A36" s="126"/>
      <c r="B36" s="146"/>
      <c r="C36" s="323"/>
      <c r="D36" s="324"/>
      <c r="E36" s="338"/>
      <c r="F36" s="164"/>
      <c r="G36" s="165"/>
      <c r="H36" s="166"/>
      <c r="I36" s="323"/>
      <c r="J36" s="324"/>
      <c r="K36" s="325"/>
    </row>
    <row r="37" spans="1:11" ht="20.25" customHeight="1" x14ac:dyDescent="0.4">
      <c r="A37" s="126"/>
      <c r="B37" s="146"/>
      <c r="C37" s="323"/>
      <c r="D37" s="324"/>
      <c r="E37" s="338"/>
      <c r="F37" s="164"/>
      <c r="G37" s="165"/>
      <c r="H37" s="166"/>
      <c r="I37" s="323"/>
      <c r="J37" s="324"/>
      <c r="K37" s="325"/>
    </row>
    <row r="38" spans="1:11" ht="20.25" customHeight="1" x14ac:dyDescent="0.4">
      <c r="A38" s="126"/>
      <c r="B38" s="146"/>
      <c r="C38" s="169" t="s">
        <v>453</v>
      </c>
      <c r="D38" s="170"/>
      <c r="E38" s="171"/>
      <c r="F38" s="326" t="s">
        <v>454</v>
      </c>
      <c r="G38" s="327"/>
      <c r="H38" s="328"/>
      <c r="I38" s="169" t="s">
        <v>442</v>
      </c>
      <c r="J38" s="170"/>
      <c r="K38" s="172"/>
    </row>
    <row r="39" spans="1:11" ht="20.25" customHeight="1" x14ac:dyDescent="0.4">
      <c r="A39" s="126"/>
      <c r="B39" s="146"/>
      <c r="C39" s="329" t="s">
        <v>607</v>
      </c>
      <c r="D39" s="330"/>
      <c r="E39" s="331"/>
      <c r="F39" s="329" t="s">
        <v>608</v>
      </c>
      <c r="G39" s="330"/>
      <c r="H39" s="331"/>
      <c r="I39" s="329" t="s">
        <v>609</v>
      </c>
      <c r="J39" s="330"/>
      <c r="K39" s="335"/>
    </row>
    <row r="40" spans="1:11" ht="20.25" customHeight="1" x14ac:dyDescent="0.4">
      <c r="A40" s="126"/>
      <c r="B40" s="146"/>
      <c r="C40" s="329"/>
      <c r="D40" s="330"/>
      <c r="E40" s="331"/>
      <c r="F40" s="329"/>
      <c r="G40" s="330"/>
      <c r="H40" s="331"/>
      <c r="I40" s="329"/>
      <c r="J40" s="330"/>
      <c r="K40" s="335"/>
    </row>
    <row r="41" spans="1:11" ht="20.25" customHeight="1" x14ac:dyDescent="0.4">
      <c r="A41" s="126"/>
      <c r="B41" s="146"/>
      <c r="C41" s="329"/>
      <c r="D41" s="330"/>
      <c r="E41" s="331"/>
      <c r="F41" s="329"/>
      <c r="G41" s="330"/>
      <c r="H41" s="331"/>
      <c r="I41" s="329"/>
      <c r="J41" s="330"/>
      <c r="K41" s="335"/>
    </row>
    <row r="42" spans="1:11" ht="20.25" customHeight="1" x14ac:dyDescent="0.4">
      <c r="A42" s="126"/>
      <c r="B42" s="146"/>
      <c r="C42" s="329"/>
      <c r="D42" s="330"/>
      <c r="E42" s="331"/>
      <c r="F42" s="329"/>
      <c r="G42" s="330"/>
      <c r="H42" s="331"/>
      <c r="I42" s="329"/>
      <c r="J42" s="330"/>
      <c r="K42" s="335"/>
    </row>
    <row r="43" spans="1:11" ht="20.25" customHeight="1" x14ac:dyDescent="0.4">
      <c r="A43" s="126"/>
      <c r="B43" s="146"/>
      <c r="C43" s="329"/>
      <c r="D43" s="330"/>
      <c r="E43" s="331"/>
      <c r="F43" s="329"/>
      <c r="G43" s="330"/>
      <c r="H43" s="331"/>
      <c r="I43" s="329"/>
      <c r="J43" s="330"/>
      <c r="K43" s="335"/>
    </row>
    <row r="44" spans="1:11" ht="20.25" customHeight="1" x14ac:dyDescent="0.4">
      <c r="A44" s="188"/>
      <c r="B44" s="189"/>
      <c r="C44" s="332"/>
      <c r="D44" s="333"/>
      <c r="E44" s="334"/>
      <c r="F44" s="332"/>
      <c r="G44" s="333"/>
      <c r="H44" s="334"/>
      <c r="I44" s="332"/>
      <c r="J44" s="333"/>
      <c r="K44" s="336"/>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610</v>
      </c>
      <c r="I46" s="104" t="s">
        <v>468</v>
      </c>
      <c r="J46" s="139" t="s">
        <v>544</v>
      </c>
      <c r="K46" s="140"/>
    </row>
    <row r="47" spans="1:11" ht="20.25" customHeight="1" x14ac:dyDescent="0.4">
      <c r="A47" s="126"/>
      <c r="B47" s="146"/>
      <c r="C47" s="157" t="s">
        <v>470</v>
      </c>
      <c r="D47" s="158"/>
      <c r="E47" s="138" t="s">
        <v>471</v>
      </c>
      <c r="F47" s="138"/>
      <c r="G47" s="104" t="s">
        <v>472</v>
      </c>
      <c r="H47" s="62" t="s">
        <v>611</v>
      </c>
      <c r="I47" s="74" t="s">
        <v>612</v>
      </c>
      <c r="J47" s="139" t="s">
        <v>544</v>
      </c>
      <c r="K47" s="140"/>
    </row>
    <row r="48" spans="1:11" ht="20.25" customHeight="1" x14ac:dyDescent="0.4">
      <c r="A48" s="126"/>
      <c r="B48" s="146"/>
      <c r="C48" s="157" t="s">
        <v>476</v>
      </c>
      <c r="D48" s="158"/>
      <c r="E48" s="138" t="s">
        <v>465</v>
      </c>
      <c r="F48" s="138"/>
      <c r="G48" s="104" t="s">
        <v>541</v>
      </c>
      <c r="H48" s="62" t="s">
        <v>613</v>
      </c>
      <c r="I48" s="104"/>
      <c r="J48" s="139" t="s">
        <v>544</v>
      </c>
      <c r="K48" s="140"/>
    </row>
    <row r="49" spans="1:14" ht="20.25" customHeight="1" x14ac:dyDescent="0.4">
      <c r="A49" s="126"/>
      <c r="B49" s="146"/>
      <c r="C49" s="157" t="s">
        <v>614</v>
      </c>
      <c r="D49" s="158"/>
      <c r="E49" s="138" t="s">
        <v>478</v>
      </c>
      <c r="F49" s="138"/>
      <c r="G49" s="104" t="s">
        <v>466</v>
      </c>
      <c r="H49" s="75" t="s">
        <v>615</v>
      </c>
      <c r="I49" s="104" t="s">
        <v>468</v>
      </c>
      <c r="J49" s="139" t="s">
        <v>544</v>
      </c>
      <c r="K49" s="140"/>
      <c r="L49" s="63"/>
      <c r="M49" s="63"/>
      <c r="N49" s="63"/>
    </row>
    <row r="50" spans="1:14" ht="20.25" customHeight="1" x14ac:dyDescent="0.4">
      <c r="A50" s="126"/>
      <c r="B50" s="146"/>
      <c r="C50" s="157" t="s">
        <v>481</v>
      </c>
      <c r="D50" s="158"/>
      <c r="E50" s="318" t="s">
        <v>616</v>
      </c>
      <c r="F50" s="318"/>
      <c r="G50" s="104" t="s">
        <v>466</v>
      </c>
      <c r="H50" s="76" t="s">
        <v>617</v>
      </c>
      <c r="I50" s="104" t="s">
        <v>468</v>
      </c>
      <c r="J50" s="139" t="s">
        <v>544</v>
      </c>
      <c r="K50" s="140"/>
      <c r="L50" s="63"/>
    </row>
    <row r="51" spans="1:14" ht="20.25" customHeight="1" x14ac:dyDescent="0.4">
      <c r="A51" s="126"/>
      <c r="B51" s="146"/>
      <c r="C51" s="157" t="s">
        <v>482</v>
      </c>
      <c r="D51" s="158"/>
      <c r="E51" s="287" t="s">
        <v>618</v>
      </c>
      <c r="F51" s="287"/>
      <c r="G51" s="104" t="s">
        <v>619</v>
      </c>
      <c r="H51" s="62" t="s">
        <v>620</v>
      </c>
      <c r="I51" s="104" t="s">
        <v>621</v>
      </c>
      <c r="J51" s="139" t="s">
        <v>544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622</v>
      </c>
      <c r="D55" s="153"/>
      <c r="E55" s="154" t="s">
        <v>465</v>
      </c>
      <c r="F55" s="154"/>
      <c r="G55" s="106" t="s">
        <v>623</v>
      </c>
      <c r="H55" s="77" t="s">
        <v>624</v>
      </c>
      <c r="I55" s="66">
        <v>10000</v>
      </c>
      <c r="J55" s="155" t="s">
        <v>442</v>
      </c>
      <c r="K55" s="156"/>
    </row>
    <row r="56" spans="1:14" ht="20.25" customHeight="1" x14ac:dyDescent="0.4">
      <c r="A56" s="126"/>
      <c r="B56" s="146"/>
      <c r="C56" s="136" t="s">
        <v>625</v>
      </c>
      <c r="D56" s="137"/>
      <c r="E56" s="138" t="s">
        <v>465</v>
      </c>
      <c r="F56" s="138"/>
      <c r="G56" s="104" t="s">
        <v>623</v>
      </c>
      <c r="H56" s="67" t="s">
        <v>626</v>
      </c>
      <c r="I56" s="104" t="s">
        <v>397</v>
      </c>
      <c r="J56" s="139" t="s">
        <v>442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627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K68" s="108"/>
    </row>
    <row r="69" spans="1:11" ht="26.25" customHeight="1" x14ac:dyDescent="0.4">
      <c r="A69" s="92"/>
      <c r="K69" s="108"/>
    </row>
    <row r="70" spans="1:11" ht="26.25" customHeight="1" x14ac:dyDescent="0.4">
      <c r="A70" s="92"/>
      <c r="K70" s="108"/>
    </row>
    <row r="71" spans="1:11" ht="26.25" customHeight="1" x14ac:dyDescent="0.4">
      <c r="A71" s="92"/>
      <c r="K71" s="108"/>
    </row>
    <row r="72" spans="1:11" ht="26.25" customHeight="1" x14ac:dyDescent="0.4">
      <c r="A72" s="92"/>
      <c r="K72" s="108"/>
    </row>
    <row r="73" spans="1:11" ht="26.25" customHeight="1" x14ac:dyDescent="0.4">
      <c r="A73" s="92"/>
      <c r="K73" s="108"/>
    </row>
    <row r="74" spans="1:11" ht="26.25" customHeight="1" x14ac:dyDescent="0.4">
      <c r="A74" s="92"/>
      <c r="K74" s="108"/>
    </row>
    <row r="75" spans="1:11" ht="26.25" customHeight="1" x14ac:dyDescent="0.4">
      <c r="A75" s="92"/>
      <c r="K75" s="108"/>
    </row>
    <row r="76" spans="1:11" ht="26.25" customHeight="1" x14ac:dyDescent="0.4">
      <c r="A76" s="92"/>
      <c r="K76" s="108"/>
    </row>
    <row r="77" spans="1:11" ht="26.25" customHeight="1" x14ac:dyDescent="0.4">
      <c r="A77" s="92"/>
      <c r="K77" s="108"/>
    </row>
    <row r="78" spans="1:11" ht="26.25" customHeight="1" x14ac:dyDescent="0.4">
      <c r="A78" s="92"/>
      <c r="K78" s="108"/>
    </row>
    <row r="79" spans="1:11" ht="26.25" customHeight="1" x14ac:dyDescent="0.4">
      <c r="A79" s="92"/>
      <c r="K79" s="108"/>
    </row>
    <row r="80" spans="1:11" ht="26.25" customHeight="1" x14ac:dyDescent="0.4">
      <c r="A80" s="92"/>
      <c r="K80" s="108"/>
    </row>
    <row r="81" spans="1:11" ht="26.25" customHeight="1" x14ac:dyDescent="0.4">
      <c r="A81" s="92"/>
      <c r="K81" s="108"/>
    </row>
    <row r="82" spans="1:11" ht="26.25" customHeight="1" x14ac:dyDescent="0.4">
      <c r="A82" s="92"/>
      <c r="K82" s="108"/>
    </row>
    <row r="83" spans="1:11" ht="26.25" customHeight="1" x14ac:dyDescent="0.4">
      <c r="A83" s="92"/>
      <c r="K83" s="108"/>
    </row>
    <row r="84" spans="1:11" ht="26.25" customHeight="1" x14ac:dyDescent="0.4">
      <c r="A84" s="92"/>
      <c r="K84" s="108"/>
    </row>
    <row r="85" spans="1:11" ht="26.25" customHeight="1" x14ac:dyDescent="0.4">
      <c r="A85" s="92"/>
      <c r="K85" s="108"/>
    </row>
    <row r="86" spans="1:11" ht="26.25" customHeight="1" x14ac:dyDescent="0.4">
      <c r="A86" s="92"/>
      <c r="K86" s="108"/>
    </row>
    <row r="87" spans="1:11" ht="26.25" customHeight="1" x14ac:dyDescent="0.4">
      <c r="A87" s="92"/>
      <c r="K87" s="108"/>
    </row>
    <row r="88" spans="1:11" ht="26.25" customHeight="1" x14ac:dyDescent="0.4">
      <c r="A88" s="92"/>
      <c r="K88" s="108"/>
    </row>
    <row r="89" spans="1:11" ht="26.25" customHeight="1" x14ac:dyDescent="0.4">
      <c r="A89" s="92"/>
      <c r="K89" s="108"/>
    </row>
    <row r="90" spans="1:11" ht="26.25" customHeight="1" x14ac:dyDescent="0.4">
      <c r="A90" s="92"/>
      <c r="K90" s="108"/>
    </row>
    <row r="91" spans="1:11" ht="26.25" customHeight="1" x14ac:dyDescent="0.4">
      <c r="A91" s="92"/>
      <c r="K91" s="108"/>
    </row>
    <row r="92" spans="1:11" ht="26.25" customHeight="1" thickBot="1" x14ac:dyDescent="0.45">
      <c r="A92" s="93"/>
      <c r="B92" s="94"/>
      <c r="C92" s="94"/>
      <c r="D92" s="94"/>
      <c r="E92" s="94"/>
      <c r="F92" s="94"/>
      <c r="G92" s="94"/>
      <c r="H92" s="94"/>
      <c r="I92" s="94"/>
      <c r="J92" s="94"/>
      <c r="K92" s="95"/>
    </row>
    <row r="93" spans="1:11" ht="26.25" customHeight="1" x14ac:dyDescent="0.4">
      <c r="A93" s="89"/>
      <c r="B93" s="90"/>
      <c r="C93" s="90"/>
      <c r="D93" s="90"/>
      <c r="E93" s="90"/>
      <c r="F93" s="90"/>
      <c r="G93" s="90"/>
      <c r="H93" s="90"/>
      <c r="I93" s="90"/>
      <c r="J93" s="90"/>
      <c r="K93" s="91"/>
    </row>
    <row r="94" spans="1:11" ht="26.25" customHeight="1" x14ac:dyDescent="0.4">
      <c r="A94" s="92"/>
      <c r="K94" s="108"/>
    </row>
    <row r="95" spans="1:11" ht="26.25" customHeight="1" x14ac:dyDescent="0.4">
      <c r="A95" s="92"/>
      <c r="K95" s="108"/>
    </row>
    <row r="96" spans="1:11" ht="26.25" customHeight="1" x14ac:dyDescent="0.4">
      <c r="A96" s="92"/>
      <c r="K96" s="108"/>
    </row>
    <row r="97" spans="1:11" ht="26.25" customHeight="1" x14ac:dyDescent="0.4">
      <c r="A97" s="92"/>
      <c r="K97" s="108"/>
    </row>
    <row r="98" spans="1:11" ht="26.25" customHeight="1" x14ac:dyDescent="0.4">
      <c r="A98" s="92"/>
      <c r="K98" s="108"/>
    </row>
    <row r="99" spans="1:11" ht="26.25" customHeight="1" x14ac:dyDescent="0.4">
      <c r="A99" s="92"/>
      <c r="K99" s="108"/>
    </row>
    <row r="100" spans="1:11" ht="26.25" customHeight="1" x14ac:dyDescent="0.4">
      <c r="A100" s="92"/>
      <c r="K100" s="108"/>
    </row>
    <row r="101" spans="1:11" ht="26.25" customHeight="1" x14ac:dyDescent="0.4">
      <c r="A101" s="92"/>
      <c r="K101" s="108"/>
    </row>
    <row r="102" spans="1:11" ht="26.25" customHeight="1" x14ac:dyDescent="0.4">
      <c r="A102" s="92"/>
      <c r="K102" s="108"/>
    </row>
    <row r="103" spans="1:11" ht="26.25" customHeight="1" x14ac:dyDescent="0.4">
      <c r="A103" s="92"/>
      <c r="K103" s="108"/>
    </row>
    <row r="104" spans="1:11" ht="26.25" customHeight="1" x14ac:dyDescent="0.4">
      <c r="A104" s="92"/>
      <c r="K104" s="108"/>
    </row>
    <row r="105" spans="1:11" ht="26.25" customHeight="1" x14ac:dyDescent="0.4">
      <c r="A105" s="92"/>
      <c r="K105" s="108"/>
    </row>
    <row r="106" spans="1:11" ht="26.25" customHeight="1" x14ac:dyDescent="0.4">
      <c r="A106" s="92"/>
      <c r="K106" s="108"/>
    </row>
    <row r="107" spans="1:11" ht="26.25" customHeight="1" x14ac:dyDescent="0.4">
      <c r="A107" s="92"/>
      <c r="K107" s="108"/>
    </row>
    <row r="108" spans="1:11" ht="26.25" customHeight="1" x14ac:dyDescent="0.4">
      <c r="A108" s="92"/>
      <c r="K108" s="108"/>
    </row>
    <row r="109" spans="1:11" ht="26.25" customHeight="1" x14ac:dyDescent="0.4">
      <c r="A109" s="92"/>
      <c r="K109" s="108"/>
    </row>
    <row r="110" spans="1:11" ht="26.25" customHeight="1" x14ac:dyDescent="0.4">
      <c r="A110" s="92"/>
      <c r="K110" s="108"/>
    </row>
    <row r="111" spans="1:11" ht="26.25" customHeight="1" x14ac:dyDescent="0.4">
      <c r="A111" s="92"/>
      <c r="K111" s="108"/>
    </row>
    <row r="112" spans="1:11" ht="26.25" customHeight="1" x14ac:dyDescent="0.4">
      <c r="A112" s="92"/>
      <c r="K112" s="108"/>
    </row>
    <row r="113" spans="1:11" ht="26.25" customHeight="1" x14ac:dyDescent="0.4">
      <c r="A113" s="92"/>
      <c r="K113" s="108"/>
    </row>
    <row r="114" spans="1:11" ht="26.25" customHeight="1" x14ac:dyDescent="0.4">
      <c r="A114" s="92"/>
      <c r="K114" s="108"/>
    </row>
    <row r="115" spans="1:11" ht="26.25" customHeight="1" x14ac:dyDescent="0.4">
      <c r="A115" s="92"/>
      <c r="K115" s="108"/>
    </row>
    <row r="116" spans="1:11" ht="26.25" customHeight="1" x14ac:dyDescent="0.4">
      <c r="A116" s="92"/>
      <c r="K116" s="108"/>
    </row>
    <row r="117" spans="1:11" ht="26.25" customHeight="1" x14ac:dyDescent="0.4">
      <c r="A117" s="92"/>
      <c r="K117" s="108"/>
    </row>
    <row r="118" spans="1:11" ht="26.25" customHeight="1" thickBot="1" x14ac:dyDescent="0.45">
      <c r="A118" s="93"/>
      <c r="B118" s="94"/>
      <c r="C118" s="94"/>
      <c r="D118" s="94"/>
      <c r="E118" s="94"/>
      <c r="F118" s="94"/>
      <c r="G118" s="94"/>
      <c r="H118" s="94"/>
      <c r="I118" s="94"/>
      <c r="J118" s="94"/>
      <c r="K118" s="95"/>
    </row>
    <row r="119" spans="1:11" ht="26.25" customHeight="1" x14ac:dyDescent="0.4">
      <c r="A119" s="89"/>
      <c r="B119" s="90"/>
      <c r="C119" s="90"/>
      <c r="D119" s="90"/>
      <c r="E119" s="90"/>
      <c r="F119" s="90"/>
      <c r="G119" s="90"/>
      <c r="H119" s="90"/>
      <c r="I119" s="90"/>
      <c r="J119" s="90"/>
      <c r="K119" s="91"/>
    </row>
    <row r="120" spans="1:11" ht="26.25" customHeight="1" x14ac:dyDescent="0.4">
      <c r="A120" s="92"/>
      <c r="K120" s="108"/>
    </row>
    <row r="121" spans="1:11" ht="26.25" customHeight="1" x14ac:dyDescent="0.4">
      <c r="A121" s="92"/>
      <c r="K121" s="108"/>
    </row>
    <row r="122" spans="1:11" ht="26.25" customHeight="1" x14ac:dyDescent="0.4">
      <c r="A122" s="92"/>
      <c r="K122" s="108"/>
    </row>
    <row r="123" spans="1:11" ht="26.25" customHeight="1" x14ac:dyDescent="0.4">
      <c r="A123" s="92"/>
      <c r="K123" s="108"/>
    </row>
    <row r="124" spans="1:11" ht="26.25" customHeight="1" x14ac:dyDescent="0.4">
      <c r="A124" s="92"/>
      <c r="K124" s="108"/>
    </row>
    <row r="125" spans="1:11" ht="26.25" customHeight="1" x14ac:dyDescent="0.4">
      <c r="A125" s="92"/>
      <c r="K125" s="108"/>
    </row>
    <row r="126" spans="1:11" ht="26.25" customHeight="1" x14ac:dyDescent="0.4">
      <c r="A126" s="92"/>
      <c r="K126" s="108"/>
    </row>
    <row r="127" spans="1:11" ht="26.25" customHeight="1" x14ac:dyDescent="0.4">
      <c r="A127" s="92"/>
      <c r="K127" s="108"/>
    </row>
    <row r="128" spans="1:11" ht="26.25" customHeight="1" x14ac:dyDescent="0.4">
      <c r="A128" s="92"/>
      <c r="K128" s="108"/>
    </row>
    <row r="129" spans="1:11" ht="26.25" customHeight="1" x14ac:dyDescent="0.4">
      <c r="A129" s="92"/>
      <c r="K129" s="108"/>
    </row>
    <row r="130" spans="1:11" ht="26.25" customHeight="1" x14ac:dyDescent="0.4">
      <c r="A130" s="92"/>
      <c r="K130" s="108"/>
    </row>
    <row r="131" spans="1:11" ht="26.25" customHeight="1" x14ac:dyDescent="0.4">
      <c r="A131" s="92"/>
      <c r="K131" s="108"/>
    </row>
    <row r="132" spans="1:11" ht="26.25" customHeight="1" x14ac:dyDescent="0.4">
      <c r="A132" s="92"/>
      <c r="K132" s="108"/>
    </row>
    <row r="133" spans="1:11" ht="26.25" customHeight="1" x14ac:dyDescent="0.4">
      <c r="A133" s="92"/>
      <c r="K133" s="108"/>
    </row>
    <row r="134" spans="1:11" ht="26.25" customHeight="1" x14ac:dyDescent="0.4">
      <c r="A134" s="92"/>
      <c r="K134" s="108"/>
    </row>
    <row r="135" spans="1:11" ht="26.25" customHeight="1" x14ac:dyDescent="0.4">
      <c r="A135" s="92"/>
      <c r="K135" s="108"/>
    </row>
    <row r="136" spans="1:11" ht="26.25" customHeight="1" x14ac:dyDescent="0.4">
      <c r="A136" s="92"/>
      <c r="K136" s="108"/>
    </row>
    <row r="137" spans="1:11" ht="26.25" customHeight="1" x14ac:dyDescent="0.4">
      <c r="A137" s="92"/>
      <c r="K137" s="108"/>
    </row>
    <row r="138" spans="1:11" ht="26.25" customHeight="1" x14ac:dyDescent="0.4">
      <c r="A138" s="92"/>
      <c r="K138" s="108"/>
    </row>
    <row r="139" spans="1:11" ht="26.25" customHeight="1" x14ac:dyDescent="0.4">
      <c r="A139" s="92"/>
      <c r="K139" s="108"/>
    </row>
    <row r="140" spans="1:11" ht="26.25" customHeight="1" x14ac:dyDescent="0.4">
      <c r="A140" s="92"/>
      <c r="K140" s="108"/>
    </row>
    <row r="141" spans="1:11" ht="26.25" customHeight="1" x14ac:dyDescent="0.4">
      <c r="A141" s="92"/>
      <c r="K141" s="108"/>
    </row>
    <row r="142" spans="1:11" ht="26.25" customHeight="1" x14ac:dyDescent="0.4">
      <c r="A142" s="92"/>
      <c r="K142" s="108"/>
    </row>
    <row r="143" spans="1:11" ht="26.25" customHeight="1" x14ac:dyDescent="0.4">
      <c r="A143" s="92"/>
      <c r="K143" s="108"/>
    </row>
    <row r="144" spans="1:11" ht="26.25" customHeight="1" thickBot="1" x14ac:dyDescent="0.45">
      <c r="A144" s="93"/>
      <c r="B144" s="94"/>
      <c r="C144" s="94"/>
      <c r="D144" s="94"/>
      <c r="E144" s="94"/>
      <c r="F144" s="94"/>
      <c r="G144" s="94"/>
      <c r="H144" s="94"/>
      <c r="I144" s="94"/>
      <c r="J144" s="94"/>
      <c r="K144" s="95"/>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8" priority="3">
      <formula>LEN(TRIM(C24))=0</formula>
    </cfRule>
  </conditionalFormatting>
  <conditionalFormatting sqref="C9:G11 J9:K11 H11 C27:I27 K27">
    <cfRule type="expression" dxfId="387"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6" priority="6">
      <formula>LEN(TRIM(J8))=0</formula>
    </cfRule>
  </conditionalFormatting>
  <dataValidations count="2">
    <dataValidation type="whole" operator="greaterThanOrEqual" allowBlank="1" showInputMessage="1" showErrorMessage="1" sqref="E29:K30 C29:D29" xr:uid="{35F60914-1CF5-4BEA-8518-64010B7E9DB1}">
      <formula1>0</formula1>
    </dataValidation>
    <dataValidation type="list" allowBlank="1" showInputMessage="1" showErrorMessage="1" sqref="J2:K2" xr:uid="{B2EA19A8-1244-479E-B4B0-0A6D7CDB8B6C}">
      <formula1>"保育所,認定こども園,小規模保育事業"</formula1>
    </dataValidation>
  </dataValidations>
  <hyperlinks>
    <hyperlink ref="A1:B1" location="公表用一覧!A1" display=" &lt;戻る" xr:uid="{759E7948-BE1F-4E88-9369-945FF2B0FF35}"/>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dimension ref="A1:N66"/>
  <sheetViews>
    <sheetView view="pageBreakPreview" zoomScale="70" zoomScaleNormal="100" zoomScaleSheetLayoutView="7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1279</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117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1280</v>
      </c>
      <c r="D5" s="265"/>
      <c r="E5" s="266"/>
      <c r="F5" s="40" t="s">
        <v>396</v>
      </c>
      <c r="G5" s="268" t="str">
        <f>HYPERLINK("https://www.morinohoikuen.jp", "https://www.morinohoikuen.jp")</f>
        <v>https://www.morinohoikuen.jp</v>
      </c>
      <c r="H5" s="265"/>
      <c r="I5" s="265"/>
      <c r="J5" s="265"/>
      <c r="K5" s="267"/>
      <c r="L5" s="37"/>
      <c r="M5" s="37"/>
      <c r="N5" s="37"/>
    </row>
    <row r="6" spans="1:14" ht="27" customHeight="1" x14ac:dyDescent="0.4">
      <c r="A6" s="181" t="s">
        <v>398</v>
      </c>
      <c r="B6" s="125"/>
      <c r="C6" s="248" t="s">
        <v>1281</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1282</v>
      </c>
      <c r="K7" s="261"/>
      <c r="L7" s="41"/>
      <c r="M7" s="41"/>
      <c r="N7" s="41"/>
    </row>
    <row r="8" spans="1:14" ht="27" customHeight="1" x14ac:dyDescent="0.4">
      <c r="A8" s="206"/>
      <c r="B8" s="207"/>
      <c r="C8" s="252"/>
      <c r="D8" s="253"/>
      <c r="E8" s="253"/>
      <c r="F8" s="253"/>
      <c r="G8" s="253"/>
      <c r="H8" s="42" t="s">
        <v>680</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681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682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18</v>
      </c>
      <c r="E26" s="50">
        <v>20</v>
      </c>
      <c r="F26" s="50">
        <v>20</v>
      </c>
      <c r="G26" s="50">
        <v>25</v>
      </c>
      <c r="H26" s="50">
        <v>25</v>
      </c>
      <c r="I26" s="184">
        <f>SUM(C26:H26)</f>
        <v>120</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v>0</v>
      </c>
      <c r="G29" s="56">
        <v>0</v>
      </c>
      <c r="H29" s="56">
        <v>0</v>
      </c>
      <c r="I29" s="56">
        <v>0</v>
      </c>
      <c r="J29" s="56">
        <v>1</v>
      </c>
      <c r="K29" s="57">
        <v>0</v>
      </c>
      <c r="L29" s="47"/>
      <c r="M29" s="47"/>
      <c r="N29" s="47"/>
    </row>
    <row r="30" spans="1:14" ht="27" customHeight="1" thickBot="1" x14ac:dyDescent="0.45">
      <c r="A30" s="103"/>
      <c r="B30" s="58" t="s">
        <v>444</v>
      </c>
      <c r="C30" s="59" t="s">
        <v>445</v>
      </c>
      <c r="D30" s="59" t="s">
        <v>445</v>
      </c>
      <c r="E30" s="59">
        <v>5</v>
      </c>
      <c r="F30" s="59">
        <v>0</v>
      </c>
      <c r="G30" s="59">
        <v>0</v>
      </c>
      <c r="H30" s="59">
        <v>1</v>
      </c>
      <c r="I30" s="59">
        <v>3</v>
      </c>
      <c r="J30" s="59">
        <v>1</v>
      </c>
      <c r="K30" s="60">
        <v>0</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684</v>
      </c>
      <c r="D32" s="162"/>
      <c r="E32" s="163"/>
      <c r="F32" s="161" t="s">
        <v>685</v>
      </c>
      <c r="G32" s="162"/>
      <c r="H32" s="163"/>
      <c r="I32" s="161" t="s">
        <v>686</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345" t="s">
        <v>687</v>
      </c>
      <c r="D39" s="346"/>
      <c r="E39" s="347"/>
      <c r="F39" s="173" t="s">
        <v>456</v>
      </c>
      <c r="G39" s="174"/>
      <c r="H39" s="175"/>
      <c r="I39" s="173" t="s">
        <v>688</v>
      </c>
      <c r="J39" s="174"/>
      <c r="K39" s="179"/>
    </row>
    <row r="40" spans="1:11" ht="20.25" customHeight="1" x14ac:dyDescent="0.4">
      <c r="A40" s="126"/>
      <c r="B40" s="146"/>
      <c r="C40" s="345"/>
      <c r="D40" s="346"/>
      <c r="E40" s="347"/>
      <c r="F40" s="173"/>
      <c r="G40" s="174"/>
      <c r="H40" s="175"/>
      <c r="I40" s="173"/>
      <c r="J40" s="174"/>
      <c r="K40" s="179"/>
    </row>
    <row r="41" spans="1:11" ht="20.25" customHeight="1" x14ac:dyDescent="0.4">
      <c r="A41" s="126"/>
      <c r="B41" s="146"/>
      <c r="C41" s="345"/>
      <c r="D41" s="346"/>
      <c r="E41" s="347"/>
      <c r="F41" s="173"/>
      <c r="G41" s="174"/>
      <c r="H41" s="175"/>
      <c r="I41" s="173"/>
      <c r="J41" s="174"/>
      <c r="K41" s="179"/>
    </row>
    <row r="42" spans="1:11" ht="20.25" customHeight="1" x14ac:dyDescent="0.4">
      <c r="A42" s="126"/>
      <c r="B42" s="146"/>
      <c r="C42" s="345"/>
      <c r="D42" s="346"/>
      <c r="E42" s="347"/>
      <c r="F42" s="173"/>
      <c r="G42" s="174"/>
      <c r="H42" s="175"/>
      <c r="I42" s="173"/>
      <c r="J42" s="174"/>
      <c r="K42" s="179"/>
    </row>
    <row r="43" spans="1:11" ht="20.25" customHeight="1" x14ac:dyDescent="0.4">
      <c r="A43" s="126"/>
      <c r="B43" s="146"/>
      <c r="C43" s="345"/>
      <c r="D43" s="346"/>
      <c r="E43" s="347"/>
      <c r="F43" s="173"/>
      <c r="G43" s="174"/>
      <c r="H43" s="175"/>
      <c r="I43" s="173"/>
      <c r="J43" s="174"/>
      <c r="K43" s="179"/>
    </row>
    <row r="44" spans="1:11" ht="20.25" customHeight="1" x14ac:dyDescent="0.4">
      <c r="A44" s="188"/>
      <c r="B44" s="189"/>
      <c r="C44" s="348"/>
      <c r="D44" s="349"/>
      <c r="E44" s="350"/>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8">
        <v>5400</v>
      </c>
      <c r="I46" s="104" t="s">
        <v>468</v>
      </c>
      <c r="J46" s="139" t="s">
        <v>535</v>
      </c>
      <c r="K46" s="140"/>
    </row>
    <row r="47" spans="1:11" ht="20.25" customHeight="1" x14ac:dyDescent="0.4">
      <c r="A47" s="126"/>
      <c r="B47" s="146"/>
      <c r="C47" s="157" t="s">
        <v>470</v>
      </c>
      <c r="D47" s="158"/>
      <c r="E47" s="138" t="s">
        <v>510</v>
      </c>
      <c r="F47" s="138"/>
      <c r="G47" s="104" t="s">
        <v>466</v>
      </c>
      <c r="H47" s="78" t="s">
        <v>689</v>
      </c>
      <c r="I47" s="104" t="s">
        <v>690</v>
      </c>
      <c r="J47" s="139" t="s">
        <v>535</v>
      </c>
      <c r="K47" s="140"/>
    </row>
    <row r="48" spans="1:11" ht="20.25" customHeight="1" x14ac:dyDescent="0.4">
      <c r="A48" s="126"/>
      <c r="B48" s="146"/>
      <c r="C48" s="157" t="s">
        <v>476</v>
      </c>
      <c r="D48" s="158"/>
      <c r="E48" s="138"/>
      <c r="F48" s="138"/>
      <c r="G48" s="104"/>
      <c r="H48" s="78"/>
      <c r="I48" s="104"/>
      <c r="J48" s="139"/>
      <c r="K48" s="140"/>
    </row>
    <row r="49" spans="1:14" ht="20.25" customHeight="1" x14ac:dyDescent="0.4">
      <c r="A49" s="126"/>
      <c r="B49" s="146"/>
      <c r="C49" s="157" t="s">
        <v>477</v>
      </c>
      <c r="D49" s="158"/>
      <c r="E49" s="138"/>
      <c r="F49" s="138"/>
      <c r="G49" s="104"/>
      <c r="H49" s="78"/>
      <c r="I49" s="104"/>
      <c r="J49" s="139"/>
      <c r="K49" s="140"/>
      <c r="L49" s="63"/>
      <c r="M49" s="63"/>
      <c r="N49" s="63"/>
    </row>
    <row r="50" spans="1:14" ht="20.25" customHeight="1" x14ac:dyDescent="0.4">
      <c r="A50" s="126"/>
      <c r="B50" s="146"/>
      <c r="C50" s="157" t="s">
        <v>481</v>
      </c>
      <c r="D50" s="158"/>
      <c r="E50" s="318" t="s">
        <v>691</v>
      </c>
      <c r="F50" s="318"/>
      <c r="G50" s="104" t="s">
        <v>466</v>
      </c>
      <c r="H50" s="78">
        <v>600</v>
      </c>
      <c r="I50" s="104" t="s">
        <v>468</v>
      </c>
      <c r="J50" s="139" t="s">
        <v>535</v>
      </c>
      <c r="K50" s="140"/>
      <c r="L50" s="63"/>
    </row>
    <row r="51" spans="1:14" ht="20.25" customHeight="1" x14ac:dyDescent="0.4">
      <c r="A51" s="126"/>
      <c r="B51" s="146"/>
      <c r="C51" s="157" t="s">
        <v>482</v>
      </c>
      <c r="D51" s="158"/>
      <c r="E51" s="344" t="s">
        <v>692</v>
      </c>
      <c r="F51" s="344"/>
      <c r="G51" s="104" t="s">
        <v>472</v>
      </c>
      <c r="H51" s="78" t="s">
        <v>693</v>
      </c>
      <c r="I51" s="104" t="s">
        <v>579</v>
      </c>
      <c r="J51" s="139" t="s">
        <v>694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36" t="s">
        <v>490</v>
      </c>
      <c r="D55" s="137"/>
      <c r="E55" s="138" t="s">
        <v>695</v>
      </c>
      <c r="F55" s="138"/>
      <c r="G55" s="104" t="s">
        <v>674</v>
      </c>
      <c r="H55" s="104" t="s">
        <v>397</v>
      </c>
      <c r="I55" s="104" t="s">
        <v>397</v>
      </c>
      <c r="J55" s="139" t="s">
        <v>492</v>
      </c>
      <c r="K55" s="140"/>
    </row>
    <row r="56" spans="1:14" ht="20.25" customHeight="1" x14ac:dyDescent="0.4">
      <c r="A56" s="126"/>
      <c r="B56" s="146"/>
      <c r="C56" s="136" t="s">
        <v>696</v>
      </c>
      <c r="D56" s="137"/>
      <c r="E56" s="138" t="s">
        <v>697</v>
      </c>
      <c r="F56" s="138"/>
      <c r="G56" s="104" t="s">
        <v>674</v>
      </c>
      <c r="H56" s="104" t="s">
        <v>397</v>
      </c>
      <c r="I56" s="104" t="s">
        <v>397</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339" t="s">
        <v>1283</v>
      </c>
      <c r="D60" s="340"/>
      <c r="E60" s="340"/>
      <c r="F60" s="340"/>
      <c r="G60" s="340"/>
      <c r="H60" s="340"/>
      <c r="I60" s="340"/>
      <c r="J60" s="340"/>
      <c r="K60" s="341"/>
    </row>
    <row r="61" spans="1:14" ht="20.25" customHeight="1" x14ac:dyDescent="0.4">
      <c r="A61" s="126"/>
      <c r="B61" s="127"/>
      <c r="C61" s="339"/>
      <c r="D61" s="340"/>
      <c r="E61" s="340"/>
      <c r="F61" s="340"/>
      <c r="G61" s="340"/>
      <c r="H61" s="340"/>
      <c r="I61" s="340"/>
      <c r="J61" s="340"/>
      <c r="K61" s="341"/>
    </row>
    <row r="62" spans="1:14" ht="20.25" customHeight="1" x14ac:dyDescent="0.4">
      <c r="A62" s="126"/>
      <c r="B62" s="127"/>
      <c r="C62" s="339"/>
      <c r="D62" s="340"/>
      <c r="E62" s="340"/>
      <c r="F62" s="340"/>
      <c r="G62" s="340"/>
      <c r="H62" s="340"/>
      <c r="I62" s="340"/>
      <c r="J62" s="340"/>
      <c r="K62" s="341"/>
    </row>
    <row r="63" spans="1:14" ht="20.25" customHeight="1" x14ac:dyDescent="0.4">
      <c r="A63" s="128"/>
      <c r="B63" s="127"/>
      <c r="C63" s="340"/>
      <c r="D63" s="340"/>
      <c r="E63" s="340"/>
      <c r="F63" s="340"/>
      <c r="G63" s="340"/>
      <c r="H63" s="340"/>
      <c r="I63" s="340"/>
      <c r="J63" s="340"/>
      <c r="K63" s="341"/>
    </row>
    <row r="64" spans="1:14" ht="20.25" customHeight="1" thickBot="1" x14ac:dyDescent="0.45">
      <c r="A64" s="129"/>
      <c r="B64" s="130"/>
      <c r="C64" s="342"/>
      <c r="D64" s="342"/>
      <c r="E64" s="342"/>
      <c r="F64" s="342"/>
      <c r="G64" s="342"/>
      <c r="H64" s="342"/>
      <c r="I64" s="342"/>
      <c r="J64" s="342"/>
      <c r="K64" s="343"/>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5" priority="6">
      <formula>LEN(TRIM(C24))=0</formula>
    </cfRule>
  </conditionalFormatting>
  <conditionalFormatting sqref="C9:G11 J9:K11 H11 C27:I27 K27">
    <cfRule type="expression" dxfId="384"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83"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82" priority="9">
      <formula>LEN(TRIM(J8))=0</formula>
    </cfRule>
  </conditionalFormatting>
  <conditionalFormatting sqref="J50:K50">
    <cfRule type="containsBlanks" dxfId="381"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65230-EAAA-493D-BA7F-7C70619E30CC}">
  <dimension ref="A1:N93"/>
  <sheetViews>
    <sheetView view="pageBreakPreview" topLeftCell="A5"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45553</v>
      </c>
      <c r="H1" s="229"/>
      <c r="I1" s="33" t="s">
        <v>390</v>
      </c>
      <c r="J1" s="230">
        <v>45748</v>
      </c>
      <c r="K1" s="231"/>
      <c r="L1" s="34"/>
      <c r="M1" s="34"/>
      <c r="N1" s="34"/>
    </row>
    <row r="2" spans="1:14" ht="27" customHeight="1" x14ac:dyDescent="0.4">
      <c r="A2" s="128" t="s">
        <v>391</v>
      </c>
      <c r="B2" s="127"/>
      <c r="C2" s="232" t="s">
        <v>7</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119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136</v>
      </c>
      <c r="D5" s="265"/>
      <c r="E5" s="266"/>
      <c r="F5" s="40" t="s">
        <v>396</v>
      </c>
      <c r="G5" s="268" t="str">
        <f>HYPERLINK("https://lotus-kids-square.tksg.ed.jp", "https://lotus-kids-square.tksg.ed.jp")</f>
        <v>https://lotus-kids-square.tksg.ed.jp</v>
      </c>
      <c r="H5" s="265"/>
      <c r="I5" s="265"/>
      <c r="J5" s="265"/>
      <c r="K5" s="267"/>
      <c r="L5" s="37"/>
      <c r="M5" s="37"/>
      <c r="N5" s="37"/>
    </row>
    <row r="6" spans="1:14" ht="27" customHeight="1" x14ac:dyDescent="0.4">
      <c r="A6" s="181" t="s">
        <v>398</v>
      </c>
      <c r="B6" s="125"/>
      <c r="C6" s="248" t="s">
        <v>1877</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1878</v>
      </c>
      <c r="K7" s="261"/>
      <c r="L7" s="41"/>
      <c r="M7" s="41"/>
      <c r="N7" s="41"/>
    </row>
    <row r="8" spans="1:14" ht="27" customHeight="1" x14ac:dyDescent="0.4">
      <c r="A8" s="206"/>
      <c r="B8" s="207"/>
      <c r="C8" s="252"/>
      <c r="D8" s="253"/>
      <c r="E8" s="253"/>
      <c r="F8" s="253"/>
      <c r="G8" s="253"/>
      <c r="H8" s="42" t="s">
        <v>1879</v>
      </c>
      <c r="I8" s="259"/>
      <c r="J8" s="196">
        <v>7</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358" t="s">
        <v>1880</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t="s">
        <v>1881</v>
      </c>
      <c r="H22" s="222"/>
      <c r="I22" s="43" t="s">
        <v>416</v>
      </c>
      <c r="J22" s="198" t="s">
        <v>397</v>
      </c>
      <c r="K22" s="199"/>
      <c r="L22" s="41"/>
      <c r="M22" s="41"/>
      <c r="N22" s="41"/>
    </row>
    <row r="23" spans="1:14" ht="27" customHeight="1" x14ac:dyDescent="0.4">
      <c r="A23" s="128"/>
      <c r="B23" s="127"/>
      <c r="C23" s="200" t="s">
        <v>417</v>
      </c>
      <c r="D23" s="201"/>
      <c r="E23" s="200" t="s">
        <v>418</v>
      </c>
      <c r="F23" s="201"/>
      <c r="G23" s="223"/>
      <c r="H23" s="224"/>
      <c r="I23" s="43" t="s">
        <v>419</v>
      </c>
      <c r="J23" s="198" t="s">
        <v>397</v>
      </c>
      <c r="K23" s="199"/>
      <c r="L23" s="41"/>
      <c r="M23" s="41"/>
      <c r="N23" s="41"/>
    </row>
    <row r="24" spans="1:14" ht="27" customHeight="1" x14ac:dyDescent="0.4">
      <c r="A24" s="206"/>
      <c r="B24" s="207"/>
      <c r="C24" s="202" t="s">
        <v>566</v>
      </c>
      <c r="D24" s="203"/>
      <c r="E24" s="202" t="s">
        <v>420</v>
      </c>
      <c r="F24" s="203"/>
      <c r="G24" s="225"/>
      <c r="H24" s="226"/>
      <c r="I24" s="44" t="s">
        <v>421</v>
      </c>
      <c r="J24" s="204" t="s">
        <v>397</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12</v>
      </c>
      <c r="E26" s="50">
        <v>12</v>
      </c>
      <c r="F26" s="50">
        <v>18</v>
      </c>
      <c r="G26" s="50">
        <v>18</v>
      </c>
      <c r="H26" s="50">
        <v>18</v>
      </c>
      <c r="I26" s="184">
        <f>SUM(C26:H26)</f>
        <v>90</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10</v>
      </c>
      <c r="F29" s="56">
        <v>0</v>
      </c>
      <c r="G29" s="56">
        <v>0</v>
      </c>
      <c r="H29" s="56">
        <v>2</v>
      </c>
      <c r="I29" s="56">
        <v>0</v>
      </c>
      <c r="J29" s="56">
        <v>1</v>
      </c>
      <c r="K29" s="57">
        <v>0</v>
      </c>
      <c r="L29" s="47"/>
      <c r="M29" s="47"/>
      <c r="N29" s="47"/>
    </row>
    <row r="30" spans="1:14" ht="27" customHeight="1" thickBot="1" x14ac:dyDescent="0.45">
      <c r="A30" s="103"/>
      <c r="B30" s="58" t="s">
        <v>444</v>
      </c>
      <c r="C30" s="59">
        <v>0</v>
      </c>
      <c r="D30" s="59">
        <v>0</v>
      </c>
      <c r="E30" s="59">
        <v>9</v>
      </c>
      <c r="F30" s="59">
        <v>0</v>
      </c>
      <c r="G30" s="59">
        <v>0</v>
      </c>
      <c r="H30" s="59">
        <v>1</v>
      </c>
      <c r="I30" s="59">
        <v>0</v>
      </c>
      <c r="J30" s="59">
        <v>0</v>
      </c>
      <c r="K30" s="60">
        <v>0</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1882</v>
      </c>
      <c r="D32" s="162"/>
      <c r="E32" s="163"/>
      <c r="F32" s="161" t="s">
        <v>1883</v>
      </c>
      <c r="G32" s="162"/>
      <c r="H32" s="163"/>
      <c r="I32" s="161" t="s">
        <v>1884</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1885</v>
      </c>
      <c r="D39" s="174"/>
      <c r="E39" s="175"/>
      <c r="F39" s="173"/>
      <c r="G39" s="174"/>
      <c r="H39" s="175"/>
      <c r="I39" s="173" t="s">
        <v>1886</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1552</v>
      </c>
      <c r="I46" s="104" t="s">
        <v>468</v>
      </c>
      <c r="J46" s="139" t="s">
        <v>1553</v>
      </c>
      <c r="K46" s="140"/>
    </row>
    <row r="47" spans="1:11" ht="20.25" customHeight="1" x14ac:dyDescent="0.4">
      <c r="A47" s="126"/>
      <c r="B47" s="146"/>
      <c r="C47" s="157" t="s">
        <v>470</v>
      </c>
      <c r="D47" s="158"/>
      <c r="E47" s="138" t="s">
        <v>471</v>
      </c>
      <c r="F47" s="138"/>
      <c r="G47" s="104" t="s">
        <v>466</v>
      </c>
      <c r="H47" s="62" t="s">
        <v>575</v>
      </c>
      <c r="I47" s="104" t="s">
        <v>468</v>
      </c>
      <c r="J47" s="139" t="s">
        <v>1553</v>
      </c>
      <c r="K47" s="140"/>
    </row>
    <row r="48" spans="1:11" ht="20.25" customHeight="1" x14ac:dyDescent="0.4">
      <c r="A48" s="126"/>
      <c r="B48" s="146"/>
      <c r="C48" s="157" t="s">
        <v>476</v>
      </c>
      <c r="D48" s="158"/>
      <c r="E48" s="138" t="s">
        <v>1887</v>
      </c>
      <c r="F48" s="138"/>
      <c r="G48" s="104" t="s">
        <v>541</v>
      </c>
      <c r="H48" s="62" t="s">
        <v>1888</v>
      </c>
      <c r="I48" s="104" t="s">
        <v>579</v>
      </c>
      <c r="J48" s="139" t="s">
        <v>544</v>
      </c>
      <c r="K48" s="140"/>
    </row>
    <row r="49" spans="1:14" ht="20.25" customHeight="1" x14ac:dyDescent="0.4">
      <c r="A49" s="126"/>
      <c r="B49" s="146"/>
      <c r="C49" s="157" t="s">
        <v>477</v>
      </c>
      <c r="D49" s="158"/>
      <c r="E49" s="138" t="s">
        <v>894</v>
      </c>
      <c r="F49" s="138"/>
      <c r="G49" s="104" t="s">
        <v>466</v>
      </c>
      <c r="H49" s="62" t="s">
        <v>1390</v>
      </c>
      <c r="I49" s="104" t="s">
        <v>466</v>
      </c>
      <c r="J49" s="139" t="s">
        <v>583</v>
      </c>
      <c r="K49" s="140"/>
      <c r="L49" s="63"/>
      <c r="M49" s="63"/>
      <c r="N49" s="63"/>
    </row>
    <row r="50" spans="1:14" ht="20.25" customHeight="1" x14ac:dyDescent="0.4">
      <c r="A50" s="126"/>
      <c r="B50" s="146"/>
      <c r="C50" s="157" t="s">
        <v>481</v>
      </c>
      <c r="D50" s="158"/>
      <c r="E50" s="357" t="s">
        <v>1889</v>
      </c>
      <c r="F50" s="357"/>
      <c r="G50" s="104" t="s">
        <v>541</v>
      </c>
      <c r="H50" s="62" t="s">
        <v>1890</v>
      </c>
      <c r="I50" s="104"/>
      <c r="J50" s="139" t="s">
        <v>1553</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1891</v>
      </c>
      <c r="D55" s="153"/>
      <c r="E55" s="154" t="s">
        <v>1887</v>
      </c>
      <c r="F55" s="154"/>
      <c r="G55" s="106" t="s">
        <v>1892</v>
      </c>
      <c r="H55" s="106" t="s">
        <v>976</v>
      </c>
      <c r="I55" s="106" t="s">
        <v>976</v>
      </c>
      <c r="J55" s="155"/>
      <c r="K55" s="156"/>
    </row>
    <row r="56" spans="1:14" ht="20.25" customHeight="1" x14ac:dyDescent="0.4">
      <c r="A56" s="126"/>
      <c r="B56" s="146"/>
      <c r="C56" s="136" t="s">
        <v>1893</v>
      </c>
      <c r="D56" s="137" t="s">
        <v>1894</v>
      </c>
      <c r="E56" s="138" t="s">
        <v>1895</v>
      </c>
      <c r="F56" s="138"/>
      <c r="G56" s="104" t="s">
        <v>736</v>
      </c>
      <c r="H56" s="104" t="s">
        <v>976</v>
      </c>
      <c r="I56" s="104" t="s">
        <v>976</v>
      </c>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1896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351"/>
      <c r="B67" s="352"/>
      <c r="C67" s="352"/>
      <c r="D67" s="352"/>
      <c r="E67" s="352"/>
      <c r="F67" s="352"/>
      <c r="G67" s="352"/>
      <c r="H67" s="352"/>
      <c r="I67" s="352"/>
      <c r="J67" s="352"/>
      <c r="K67" s="353"/>
    </row>
    <row r="68" spans="1:11" ht="26.25" customHeight="1" x14ac:dyDescent="0.4">
      <c r="A68" s="354"/>
      <c r="B68" s="355"/>
      <c r="C68" s="355"/>
      <c r="D68" s="355"/>
      <c r="E68" s="355"/>
      <c r="F68" s="355"/>
      <c r="G68" s="355"/>
      <c r="H68" s="355"/>
      <c r="I68" s="355"/>
      <c r="J68" s="355"/>
      <c r="K68" s="356"/>
    </row>
    <row r="69" spans="1:11" ht="26.25" customHeight="1" x14ac:dyDescent="0.4">
      <c r="A69" s="354"/>
      <c r="B69" s="355"/>
      <c r="C69" s="355"/>
      <c r="D69" s="355"/>
      <c r="E69" s="355"/>
      <c r="F69" s="355"/>
      <c r="G69" s="355"/>
      <c r="H69" s="355"/>
      <c r="I69" s="355"/>
      <c r="J69" s="355"/>
      <c r="K69" s="356"/>
    </row>
    <row r="70" spans="1:11" ht="26.25" customHeight="1" x14ac:dyDescent="0.4">
      <c r="A70" s="354"/>
      <c r="B70" s="355"/>
      <c r="C70" s="355"/>
      <c r="D70" s="355"/>
      <c r="E70" s="355"/>
      <c r="F70" s="355"/>
      <c r="G70" s="355"/>
      <c r="H70" s="355"/>
      <c r="I70" s="355"/>
      <c r="J70" s="355"/>
      <c r="K70" s="356"/>
    </row>
    <row r="71" spans="1:11" ht="26.25" customHeight="1" x14ac:dyDescent="0.4">
      <c r="A71" s="354"/>
      <c r="B71" s="355"/>
      <c r="C71" s="355"/>
      <c r="D71" s="355"/>
      <c r="E71" s="355"/>
      <c r="F71" s="355"/>
      <c r="G71" s="355"/>
      <c r="H71" s="355"/>
      <c r="I71" s="355"/>
      <c r="J71" s="355"/>
      <c r="K71" s="356"/>
    </row>
    <row r="72" spans="1:11" ht="26.25" customHeight="1" x14ac:dyDescent="0.4">
      <c r="A72" s="354"/>
      <c r="B72" s="355"/>
      <c r="C72" s="355"/>
      <c r="D72" s="355"/>
      <c r="E72" s="355"/>
      <c r="F72" s="355"/>
      <c r="G72" s="355"/>
      <c r="H72" s="355"/>
      <c r="I72" s="355"/>
      <c r="J72" s="355"/>
      <c r="K72" s="356"/>
    </row>
    <row r="73" spans="1:11" ht="26.25" customHeight="1" x14ac:dyDescent="0.4">
      <c r="A73" s="354"/>
      <c r="B73" s="355"/>
      <c r="C73" s="355"/>
      <c r="D73" s="355"/>
      <c r="E73" s="355"/>
      <c r="F73" s="355"/>
      <c r="G73" s="355"/>
      <c r="H73" s="355"/>
      <c r="I73" s="355"/>
      <c r="J73" s="355"/>
      <c r="K73" s="356"/>
    </row>
    <row r="74" spans="1:11" ht="26.25" customHeight="1" x14ac:dyDescent="0.4">
      <c r="A74" s="354"/>
      <c r="B74" s="355"/>
      <c r="C74" s="355"/>
      <c r="D74" s="355"/>
      <c r="E74" s="355"/>
      <c r="F74" s="355"/>
      <c r="G74" s="355"/>
      <c r="H74" s="355"/>
      <c r="I74" s="355"/>
      <c r="J74" s="355"/>
      <c r="K74" s="356"/>
    </row>
    <row r="75" spans="1:11" ht="26.25" customHeight="1" x14ac:dyDescent="0.4">
      <c r="A75" s="354"/>
      <c r="B75" s="355"/>
      <c r="C75" s="355"/>
      <c r="D75" s="355"/>
      <c r="E75" s="355"/>
      <c r="F75" s="355"/>
      <c r="G75" s="355"/>
      <c r="H75" s="355"/>
      <c r="I75" s="355"/>
      <c r="J75" s="355"/>
      <c r="K75" s="356"/>
    </row>
    <row r="76" spans="1:11" ht="26.25" customHeight="1" x14ac:dyDescent="0.4">
      <c r="A76" s="354"/>
      <c r="B76" s="355"/>
      <c r="C76" s="355"/>
      <c r="D76" s="355"/>
      <c r="E76" s="355"/>
      <c r="F76" s="355"/>
      <c r="G76" s="355"/>
      <c r="H76" s="355"/>
      <c r="I76" s="355"/>
      <c r="J76" s="355"/>
      <c r="K76" s="356"/>
    </row>
    <row r="77" spans="1:11" ht="26.25" customHeight="1" x14ac:dyDescent="0.4">
      <c r="A77" s="354"/>
      <c r="B77" s="355"/>
      <c r="C77" s="355"/>
      <c r="D77" s="355"/>
      <c r="E77" s="355"/>
      <c r="F77" s="355"/>
      <c r="G77" s="355"/>
      <c r="H77" s="355"/>
      <c r="I77" s="355"/>
      <c r="J77" s="355"/>
      <c r="K77" s="356"/>
    </row>
    <row r="78" spans="1:11" ht="26.25" customHeight="1" x14ac:dyDescent="0.4">
      <c r="A78" s="354"/>
      <c r="B78" s="355"/>
      <c r="C78" s="355"/>
      <c r="D78" s="355"/>
      <c r="E78" s="355"/>
      <c r="F78" s="355"/>
      <c r="G78" s="355"/>
      <c r="H78" s="355"/>
      <c r="I78" s="355"/>
      <c r="J78" s="355"/>
      <c r="K78" s="356"/>
    </row>
    <row r="79" spans="1:11" ht="26.25" customHeight="1" x14ac:dyDescent="0.4">
      <c r="A79" s="354"/>
      <c r="B79" s="355"/>
      <c r="C79" s="355"/>
      <c r="D79" s="355"/>
      <c r="E79" s="355"/>
      <c r="F79" s="355"/>
      <c r="G79" s="355"/>
      <c r="H79" s="355"/>
      <c r="I79" s="355"/>
      <c r="J79" s="355"/>
      <c r="K79" s="356"/>
    </row>
    <row r="80" spans="1:11" ht="26.25" customHeight="1" x14ac:dyDescent="0.4">
      <c r="A80" s="354"/>
      <c r="B80" s="355"/>
      <c r="C80" s="355"/>
      <c r="D80" s="355"/>
      <c r="E80" s="355"/>
      <c r="F80" s="355"/>
      <c r="G80" s="355"/>
      <c r="H80" s="355"/>
      <c r="I80" s="355"/>
      <c r="J80" s="355"/>
      <c r="K80" s="356"/>
    </row>
    <row r="81" spans="1:11" ht="26.25" customHeight="1" x14ac:dyDescent="0.4">
      <c r="A81" s="354"/>
      <c r="B81" s="355"/>
      <c r="C81" s="355"/>
      <c r="D81" s="355"/>
      <c r="E81" s="355"/>
      <c r="F81" s="355"/>
      <c r="G81" s="355"/>
      <c r="H81" s="355"/>
      <c r="I81" s="355"/>
      <c r="J81" s="355"/>
      <c r="K81" s="356"/>
    </row>
    <row r="82" spans="1:11" ht="26.25" customHeight="1" x14ac:dyDescent="0.4">
      <c r="A82" s="354"/>
      <c r="B82" s="355"/>
      <c r="C82" s="355"/>
      <c r="D82" s="355"/>
      <c r="E82" s="355"/>
      <c r="F82" s="355"/>
      <c r="G82" s="355"/>
      <c r="H82" s="355"/>
      <c r="I82" s="355"/>
      <c r="J82" s="355"/>
      <c r="K82" s="356"/>
    </row>
    <row r="83" spans="1:11" ht="26.25" customHeight="1" x14ac:dyDescent="0.4">
      <c r="A83" s="354"/>
      <c r="B83" s="355"/>
      <c r="C83" s="355"/>
      <c r="D83" s="355"/>
      <c r="E83" s="355"/>
      <c r="F83" s="355"/>
      <c r="G83" s="355"/>
      <c r="H83" s="355"/>
      <c r="I83" s="355"/>
      <c r="J83" s="355"/>
      <c r="K83" s="356"/>
    </row>
    <row r="84" spans="1:11" ht="26.25" customHeight="1" x14ac:dyDescent="0.4">
      <c r="A84" s="354"/>
      <c r="B84" s="355"/>
      <c r="C84" s="355"/>
      <c r="D84" s="355"/>
      <c r="E84" s="355"/>
      <c r="F84" s="355"/>
      <c r="G84" s="355"/>
      <c r="H84" s="355"/>
      <c r="I84" s="355"/>
      <c r="J84" s="355"/>
      <c r="K84" s="356"/>
    </row>
    <row r="85" spans="1:11" ht="26.25" customHeight="1" x14ac:dyDescent="0.4">
      <c r="A85" s="354"/>
      <c r="B85" s="355"/>
      <c r="C85" s="355"/>
      <c r="D85" s="355"/>
      <c r="E85" s="355"/>
      <c r="F85" s="355"/>
      <c r="G85" s="355"/>
      <c r="H85" s="355"/>
      <c r="I85" s="355"/>
      <c r="J85" s="355"/>
      <c r="K85" s="356"/>
    </row>
    <row r="86" spans="1:11" ht="26.25" customHeight="1" x14ac:dyDescent="0.4">
      <c r="A86" s="354"/>
      <c r="B86" s="355"/>
      <c r="C86" s="355"/>
      <c r="D86" s="355"/>
      <c r="E86" s="355"/>
      <c r="F86" s="355"/>
      <c r="G86" s="355"/>
      <c r="H86" s="355"/>
      <c r="I86" s="355"/>
      <c r="J86" s="355"/>
      <c r="K86" s="356"/>
    </row>
    <row r="87" spans="1:11" ht="26.25" customHeight="1" x14ac:dyDescent="0.4">
      <c r="A87" s="354"/>
      <c r="B87" s="355"/>
      <c r="C87" s="355"/>
      <c r="D87" s="355"/>
      <c r="E87" s="355"/>
      <c r="F87" s="355"/>
      <c r="G87" s="355"/>
      <c r="H87" s="355"/>
      <c r="I87" s="355"/>
      <c r="J87" s="355"/>
      <c r="K87" s="356"/>
    </row>
    <row r="88" spans="1:11" ht="26.25" customHeight="1" x14ac:dyDescent="0.4">
      <c r="A88" s="354"/>
      <c r="B88" s="355"/>
      <c r="C88" s="355"/>
      <c r="D88" s="355"/>
      <c r="E88" s="355"/>
      <c r="F88" s="355"/>
      <c r="G88" s="355"/>
      <c r="H88" s="355"/>
      <c r="I88" s="355"/>
      <c r="J88" s="355"/>
      <c r="K88" s="356"/>
    </row>
    <row r="89" spans="1:11" ht="26.25" customHeight="1" x14ac:dyDescent="0.4">
      <c r="A89" s="354"/>
      <c r="B89" s="355"/>
      <c r="C89" s="355"/>
      <c r="D89" s="355"/>
      <c r="E89" s="355"/>
      <c r="F89" s="355"/>
      <c r="G89" s="355"/>
      <c r="H89" s="355"/>
      <c r="I89" s="355"/>
      <c r="J89" s="355"/>
      <c r="K89" s="356"/>
    </row>
    <row r="90" spans="1:11" ht="26.25" customHeight="1" x14ac:dyDescent="0.4">
      <c r="A90" s="354"/>
      <c r="B90" s="355"/>
      <c r="C90" s="355"/>
      <c r="D90" s="355"/>
      <c r="E90" s="355"/>
      <c r="F90" s="355"/>
      <c r="G90" s="355"/>
      <c r="H90" s="355"/>
      <c r="I90" s="355"/>
      <c r="J90" s="355"/>
      <c r="K90" s="356"/>
    </row>
    <row r="91" spans="1:11" ht="26.25" customHeight="1" x14ac:dyDescent="0.4">
      <c r="A91" s="354"/>
      <c r="B91" s="355"/>
      <c r="C91" s="355"/>
      <c r="D91" s="355"/>
      <c r="E91" s="355"/>
      <c r="F91" s="355"/>
      <c r="G91" s="355"/>
      <c r="H91" s="355"/>
      <c r="I91" s="355"/>
      <c r="J91" s="355"/>
      <c r="K91" s="356"/>
    </row>
    <row r="92" spans="1:11" ht="26.25" customHeight="1" x14ac:dyDescent="0.4">
      <c r="A92" s="354"/>
      <c r="B92" s="355"/>
      <c r="C92" s="355"/>
      <c r="D92" s="355"/>
      <c r="E92" s="355"/>
      <c r="F92" s="355"/>
      <c r="G92" s="355"/>
      <c r="H92" s="355"/>
      <c r="I92" s="355"/>
      <c r="J92" s="355"/>
      <c r="K92" s="356"/>
    </row>
    <row r="93" spans="1:11" ht="26.25" customHeight="1" thickBot="1" x14ac:dyDescent="0.45">
      <c r="A93" s="93"/>
      <c r="B93" s="94"/>
      <c r="C93" s="94"/>
      <c r="D93" s="94"/>
      <c r="E93" s="94"/>
      <c r="F93" s="94"/>
      <c r="G93" s="94"/>
      <c r="H93" s="94"/>
      <c r="I93" s="94"/>
      <c r="J93" s="94"/>
      <c r="K93" s="95"/>
    </row>
  </sheetData>
  <sheetProtection selectLockedCells="1"/>
  <mergeCells count="104">
    <mergeCell ref="G1:H1"/>
    <mergeCell ref="J1:K1"/>
    <mergeCell ref="A2:B4"/>
    <mergeCell ref="C2:H4"/>
    <mergeCell ref="J2:K2"/>
    <mergeCell ref="I3:J3"/>
    <mergeCell ref="I4:J4"/>
    <mergeCell ref="A1:B1"/>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A67:K92"/>
    <mergeCell ref="C56:D56"/>
    <mergeCell ref="E56:F56"/>
    <mergeCell ref="J56:K56"/>
    <mergeCell ref="C57:D57"/>
    <mergeCell ref="E57:F57"/>
    <mergeCell ref="J57:K57"/>
  </mergeCells>
  <phoneticPr fontId="2"/>
  <conditionalFormatting sqref="C24:F24">
    <cfRule type="containsBlanks" dxfId="380" priority="3">
      <formula>LEN(TRIM(C24))=0</formula>
    </cfRule>
  </conditionalFormatting>
  <conditionalFormatting sqref="C9:G11 J9:K11 H11 C27:I27 K27">
    <cfRule type="expression" dxfId="379" priority="2" stopIfTrue="1">
      <formula>$K$4=""</formula>
    </cfRule>
  </conditionalFormatting>
  <conditionalFormatting sqref="E47:K49 C6:G11 H11 C26:I27 K26:K27 G1:H1 I2 C2:C3 K3 C5:E5 G5:K5 J6:K6 J7 H8 C12 C22:F22 C29:E29 G29 G46:K46">
    <cfRule type="containsBlanks" dxfId="37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7" priority="6">
      <formula>LEN(TRIM(J8))=0</formula>
    </cfRule>
  </conditionalFormatting>
  <dataValidations count="2">
    <dataValidation type="whole" operator="greaterThanOrEqual" allowBlank="1" showInputMessage="1" showErrorMessage="1" sqref="E29:K30 C29:D29" xr:uid="{BF8C19E0-A1E5-4B07-8A7B-EA5EC0ACC473}">
      <formula1>0</formula1>
    </dataValidation>
    <dataValidation type="list" allowBlank="1" showInputMessage="1" showErrorMessage="1" sqref="J2:K2" xr:uid="{FF8E7C8D-C747-4A07-9D33-6027E28E160F}">
      <formula1>"保育所,認定こども園,小規模保育事業"</formula1>
    </dataValidation>
  </dataValidations>
  <hyperlinks>
    <hyperlink ref="G5" xr:uid="{E48DA12A-DD42-43B2-8507-D8EFDDAF4623}"/>
    <hyperlink ref="A1:B1" location="公表用一覧!A1" display=" &lt;戻る" xr:uid="{3602DE48-9C1A-4CB1-8D9A-5E532F07B619}"/>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pageSetUpPr fitToPage="1"/>
  </sheetPr>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45548</v>
      </c>
      <c r="H1" s="229"/>
      <c r="I1" s="33" t="s">
        <v>390</v>
      </c>
      <c r="J1" s="230">
        <v>45748</v>
      </c>
      <c r="K1" s="231"/>
      <c r="L1" s="34"/>
      <c r="M1" s="34"/>
      <c r="N1" s="34"/>
    </row>
    <row r="2" spans="1:14" ht="27" customHeight="1" x14ac:dyDescent="0.4">
      <c r="A2" s="128" t="s">
        <v>391</v>
      </c>
      <c r="B2" s="127"/>
      <c r="C2" s="232" t="s">
        <v>138</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120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86</v>
      </c>
      <c r="D5" s="265"/>
      <c r="E5" s="266"/>
      <c r="F5" s="40" t="s">
        <v>396</v>
      </c>
      <c r="G5" s="268" t="str">
        <f>HYPERLINK("http://mirai-hoikuen@wakaba-gakuen.ed.jp")</f>
        <v>http://mirai-hoikuen@wakaba-gakuen.ed.jp</v>
      </c>
      <c r="H5" s="265"/>
      <c r="I5" s="265"/>
      <c r="J5" s="265"/>
      <c r="K5" s="267"/>
      <c r="L5" s="37"/>
      <c r="M5" s="37"/>
      <c r="N5" s="37"/>
    </row>
    <row r="6" spans="1:14" ht="27" customHeight="1" x14ac:dyDescent="0.4">
      <c r="A6" s="181" t="s">
        <v>398</v>
      </c>
      <c r="B6" s="125"/>
      <c r="C6" s="248" t="s">
        <v>628</v>
      </c>
      <c r="D6" s="249"/>
      <c r="E6" s="249"/>
      <c r="F6" s="249"/>
      <c r="G6" s="249"/>
      <c r="H6" s="254" t="s">
        <v>399</v>
      </c>
      <c r="I6" s="111" t="s">
        <v>400</v>
      </c>
      <c r="J6" s="256">
        <v>10</v>
      </c>
      <c r="K6" s="257"/>
      <c r="L6" s="41"/>
      <c r="M6" s="41"/>
      <c r="N6" s="41"/>
    </row>
    <row r="7" spans="1:14" ht="27" customHeight="1" x14ac:dyDescent="0.4">
      <c r="A7" s="128"/>
      <c r="B7" s="127"/>
      <c r="C7" s="250"/>
      <c r="D7" s="251"/>
      <c r="E7" s="251"/>
      <c r="F7" s="251"/>
      <c r="G7" s="251"/>
      <c r="H7" s="255"/>
      <c r="I7" s="258" t="s">
        <v>401</v>
      </c>
      <c r="J7" s="260" t="s">
        <v>629</v>
      </c>
      <c r="K7" s="261"/>
      <c r="L7" s="41"/>
      <c r="M7" s="41"/>
      <c r="N7" s="41"/>
    </row>
    <row r="8" spans="1:14" ht="27" customHeight="1" x14ac:dyDescent="0.4">
      <c r="A8" s="206"/>
      <c r="B8" s="207"/>
      <c r="C8" s="252"/>
      <c r="D8" s="253"/>
      <c r="E8" s="253"/>
      <c r="F8" s="253"/>
      <c r="G8" s="253"/>
      <c r="H8" s="42" t="s">
        <v>403</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1897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292" t="s">
        <v>630</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420</v>
      </c>
      <c r="F24" s="203"/>
      <c r="G24" s="225"/>
      <c r="H24" s="226"/>
      <c r="I24" s="44" t="s">
        <v>421</v>
      </c>
      <c r="J24" s="204" t="s">
        <v>631</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18</v>
      </c>
      <c r="E26" s="50">
        <v>20</v>
      </c>
      <c r="F26" s="50">
        <v>23</v>
      </c>
      <c r="G26" s="50">
        <v>25</v>
      </c>
      <c r="H26" s="50">
        <v>25</v>
      </c>
      <c r="I26" s="184">
        <f>SUM(C26:H26)</f>
        <v>120</v>
      </c>
      <c r="J26" s="185"/>
      <c r="K26" s="51" t="s">
        <v>17</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2</v>
      </c>
      <c r="F29" s="56"/>
      <c r="G29" s="56">
        <v>0</v>
      </c>
      <c r="H29" s="56">
        <v>2</v>
      </c>
      <c r="I29" s="56">
        <v>1</v>
      </c>
      <c r="J29" s="56"/>
      <c r="K29" s="57"/>
      <c r="L29" s="47"/>
      <c r="M29" s="47"/>
      <c r="N29" s="47"/>
    </row>
    <row r="30" spans="1:14" ht="27" customHeight="1" thickBot="1" x14ac:dyDescent="0.45">
      <c r="A30" s="103"/>
      <c r="B30" s="58" t="s">
        <v>444</v>
      </c>
      <c r="C30" s="59" t="s">
        <v>445</v>
      </c>
      <c r="D30" s="59" t="s">
        <v>445</v>
      </c>
      <c r="E30" s="59">
        <v>13</v>
      </c>
      <c r="F30" s="59">
        <v>1</v>
      </c>
      <c r="G30" s="59">
        <v>3</v>
      </c>
      <c r="H30" s="59"/>
      <c r="I30" s="59">
        <v>1</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632</v>
      </c>
      <c r="D32" s="162"/>
      <c r="E32" s="163"/>
      <c r="F32" s="161" t="s">
        <v>633</v>
      </c>
      <c r="G32" s="162"/>
      <c r="H32" s="163"/>
      <c r="I32" s="161" t="s">
        <v>634</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635</v>
      </c>
      <c r="D39" s="174"/>
      <c r="E39" s="175"/>
      <c r="F39" s="173" t="s">
        <v>636</v>
      </c>
      <c r="G39" s="174"/>
      <c r="H39" s="175"/>
      <c r="I39" s="173" t="s">
        <v>637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638</v>
      </c>
      <c r="I46" s="104" t="s">
        <v>587</v>
      </c>
      <c r="J46" s="139" t="s">
        <v>544</v>
      </c>
      <c r="K46" s="140"/>
    </row>
    <row r="47" spans="1:11" ht="20.25" customHeight="1" x14ac:dyDescent="0.4">
      <c r="A47" s="126"/>
      <c r="B47" s="146"/>
      <c r="C47" s="157" t="s">
        <v>470</v>
      </c>
      <c r="D47" s="158"/>
      <c r="E47" s="138" t="s">
        <v>639</v>
      </c>
      <c r="F47" s="138"/>
      <c r="G47" s="104" t="s">
        <v>466</v>
      </c>
      <c r="H47" s="62" t="s">
        <v>640</v>
      </c>
      <c r="I47" s="104" t="s">
        <v>641</v>
      </c>
      <c r="J47" s="139" t="s">
        <v>642</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643</v>
      </c>
      <c r="F49" s="138"/>
      <c r="G49" s="104" t="s">
        <v>466</v>
      </c>
      <c r="H49" s="62" t="s">
        <v>644</v>
      </c>
      <c r="I49" s="104"/>
      <c r="J49" s="139" t="s">
        <v>642</v>
      </c>
      <c r="K49" s="140"/>
      <c r="L49" s="63"/>
      <c r="M49" s="63"/>
      <c r="N49" s="63"/>
    </row>
    <row r="50" spans="1:14" ht="20.25" customHeight="1" x14ac:dyDescent="0.4">
      <c r="A50" s="126"/>
      <c r="B50" s="146"/>
      <c r="C50" s="157" t="s">
        <v>481</v>
      </c>
      <c r="D50" s="158"/>
      <c r="E50" s="160" t="s">
        <v>643</v>
      </c>
      <c r="F50" s="160"/>
      <c r="G50" s="104" t="s">
        <v>466</v>
      </c>
      <c r="H50" s="62" t="s">
        <v>645</v>
      </c>
      <c r="I50" s="104" t="s">
        <v>468</v>
      </c>
      <c r="J50" s="139" t="s">
        <v>642</v>
      </c>
      <c r="K50" s="140"/>
      <c r="L50" s="63"/>
    </row>
    <row r="51" spans="1:14" ht="20.25" customHeight="1" x14ac:dyDescent="0.4">
      <c r="A51" s="126"/>
      <c r="B51" s="146"/>
      <c r="C51" s="157" t="s">
        <v>482</v>
      </c>
      <c r="D51" s="158"/>
      <c r="E51" s="160" t="s">
        <v>574</v>
      </c>
      <c r="F51" s="160"/>
      <c r="G51" s="104" t="s">
        <v>472</v>
      </c>
      <c r="H51" s="62"/>
      <c r="I51" s="104"/>
      <c r="J51" s="139" t="s">
        <v>642</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646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6" priority="3">
      <formula>LEN(TRIM(C24))=0</formula>
    </cfRule>
  </conditionalFormatting>
  <conditionalFormatting sqref="C9:G11 J9:K11 H11 C27:I27 K27">
    <cfRule type="expression" dxfId="375" priority="2" stopIfTrue="1">
      <formula>$K$4=""</formula>
    </cfRule>
  </conditionalFormatting>
  <conditionalFormatting sqref="E47:K49 C6:G11 H11 C26:I27 K26:K27 G1:H1 I2 C2:C3 K3 C5:E5 G5:K5 J6:K6 J7 H8 C12 C22:F22 C29:E29 G29 G46:K46">
    <cfRule type="containsBlanks" dxfId="3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3"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A238E7-7FEE-4393-A3DF-11E3381CD0DC}">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45545</v>
      </c>
      <c r="H1" s="229"/>
      <c r="I1" s="33" t="s">
        <v>390</v>
      </c>
      <c r="J1" s="230">
        <v>45748</v>
      </c>
      <c r="K1" s="231"/>
      <c r="L1" s="34"/>
      <c r="M1" s="34"/>
      <c r="N1" s="34"/>
    </row>
    <row r="2" spans="1:14" ht="27" customHeight="1" x14ac:dyDescent="0.4">
      <c r="A2" s="128" t="s">
        <v>391</v>
      </c>
      <c r="B2" s="127"/>
      <c r="C2" s="359" t="s">
        <v>647</v>
      </c>
      <c r="D2" s="360"/>
      <c r="E2" s="360"/>
      <c r="F2" s="360"/>
      <c r="G2" s="360"/>
      <c r="H2" s="361"/>
      <c r="I2" s="36" t="s">
        <v>95</v>
      </c>
      <c r="J2" s="238" t="s">
        <v>392</v>
      </c>
      <c r="K2" s="239"/>
      <c r="L2" s="37"/>
      <c r="M2" s="37"/>
      <c r="N2" s="37"/>
    </row>
    <row r="3" spans="1:14" ht="27" customHeight="1" x14ac:dyDescent="0.4">
      <c r="A3" s="128"/>
      <c r="B3" s="127"/>
      <c r="C3" s="359"/>
      <c r="D3" s="360"/>
      <c r="E3" s="360"/>
      <c r="F3" s="360"/>
      <c r="G3" s="360"/>
      <c r="H3" s="361"/>
      <c r="I3" s="240" t="s">
        <v>393</v>
      </c>
      <c r="J3" s="241"/>
      <c r="K3" s="38">
        <v>121</v>
      </c>
      <c r="L3" s="37"/>
      <c r="M3" s="37"/>
      <c r="N3" s="37"/>
    </row>
    <row r="4" spans="1:14" ht="27" customHeight="1" x14ac:dyDescent="0.4">
      <c r="A4" s="206"/>
      <c r="B4" s="207"/>
      <c r="C4" s="362"/>
      <c r="D4" s="363"/>
      <c r="E4" s="363"/>
      <c r="F4" s="363"/>
      <c r="G4" s="363"/>
      <c r="H4" s="364"/>
      <c r="I4" s="240" t="s">
        <v>394</v>
      </c>
      <c r="J4" s="241"/>
      <c r="K4" s="39"/>
      <c r="L4" s="37"/>
      <c r="M4" s="37"/>
      <c r="N4" s="37"/>
    </row>
    <row r="5" spans="1:14" ht="27" customHeight="1" x14ac:dyDescent="0.4">
      <c r="A5" s="262" t="s">
        <v>395</v>
      </c>
      <c r="B5" s="263"/>
      <c r="C5" s="264" t="s">
        <v>648</v>
      </c>
      <c r="D5" s="265"/>
      <c r="E5" s="266"/>
      <c r="F5" s="40" t="s">
        <v>396</v>
      </c>
      <c r="G5" s="268" t="str">
        <f>HYPERLINK("https://ootakanomori.ncf-kids.com/", "https://ootakanomori.ncf-kids.com/")</f>
        <v>https://ootakanomori.ncf-kids.com/</v>
      </c>
      <c r="H5" s="265"/>
      <c r="I5" s="265"/>
      <c r="J5" s="265"/>
      <c r="K5" s="267"/>
      <c r="L5" s="37"/>
      <c r="M5" s="37"/>
      <c r="N5" s="37"/>
    </row>
    <row r="6" spans="1:14" ht="27" customHeight="1" x14ac:dyDescent="0.4">
      <c r="A6" s="181" t="s">
        <v>398</v>
      </c>
      <c r="B6" s="125"/>
      <c r="C6" s="208" t="s">
        <v>649</v>
      </c>
      <c r="D6" s="209"/>
      <c r="E6" s="209"/>
      <c r="F6" s="209"/>
      <c r="G6" s="209"/>
      <c r="H6" s="254" t="s">
        <v>399</v>
      </c>
      <c r="I6" s="111" t="s">
        <v>400</v>
      </c>
      <c r="J6" s="365" t="s">
        <v>650</v>
      </c>
      <c r="K6" s="257"/>
      <c r="L6" s="41"/>
      <c r="M6" s="41"/>
      <c r="N6" s="41"/>
    </row>
    <row r="7" spans="1:14" ht="27" customHeight="1" x14ac:dyDescent="0.4">
      <c r="A7" s="128"/>
      <c r="B7" s="127"/>
      <c r="C7" s="211"/>
      <c r="D7" s="212"/>
      <c r="E7" s="212"/>
      <c r="F7" s="212"/>
      <c r="G7" s="212"/>
      <c r="H7" s="255"/>
      <c r="I7" s="258" t="s">
        <v>401</v>
      </c>
      <c r="J7" s="260" t="s">
        <v>651</v>
      </c>
      <c r="K7" s="261"/>
      <c r="L7" s="41"/>
      <c r="M7" s="41"/>
      <c r="N7" s="41"/>
    </row>
    <row r="8" spans="1:14" ht="27" customHeight="1" x14ac:dyDescent="0.4">
      <c r="A8" s="206"/>
      <c r="B8" s="207"/>
      <c r="C8" s="214"/>
      <c r="D8" s="215"/>
      <c r="E8" s="215"/>
      <c r="F8" s="215"/>
      <c r="G8" s="215"/>
      <c r="H8" s="42" t="s">
        <v>519</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305" t="s">
        <v>520</v>
      </c>
      <c r="D12" s="306"/>
      <c r="E12" s="306"/>
      <c r="F12" s="306"/>
      <c r="G12" s="306"/>
      <c r="H12" s="306"/>
      <c r="I12" s="306"/>
      <c r="J12" s="306"/>
      <c r="K12" s="307"/>
      <c r="L12" s="41"/>
      <c r="M12" s="41"/>
      <c r="N12" s="41"/>
    </row>
    <row r="13" spans="1:14" ht="27" customHeight="1" x14ac:dyDescent="0.4">
      <c r="A13" s="128"/>
      <c r="B13" s="127"/>
      <c r="C13" s="308"/>
      <c r="D13" s="309"/>
      <c r="E13" s="309"/>
      <c r="F13" s="309"/>
      <c r="G13" s="309"/>
      <c r="H13" s="309"/>
      <c r="I13" s="309"/>
      <c r="J13" s="309"/>
      <c r="K13" s="310"/>
      <c r="L13" s="41"/>
      <c r="M13" s="41"/>
      <c r="N13" s="41"/>
    </row>
    <row r="14" spans="1:14" ht="27" customHeight="1" x14ac:dyDescent="0.4">
      <c r="A14" s="128"/>
      <c r="B14" s="127"/>
      <c r="C14" s="308"/>
      <c r="D14" s="309"/>
      <c r="E14" s="309"/>
      <c r="F14" s="309"/>
      <c r="G14" s="309"/>
      <c r="H14" s="309"/>
      <c r="I14" s="309"/>
      <c r="J14" s="309"/>
      <c r="K14" s="310"/>
      <c r="L14" s="41"/>
      <c r="M14" s="41"/>
      <c r="N14" s="41"/>
    </row>
    <row r="15" spans="1:14" ht="27" customHeight="1" x14ac:dyDescent="0.4">
      <c r="A15" s="128"/>
      <c r="B15" s="127"/>
      <c r="C15" s="308"/>
      <c r="D15" s="309"/>
      <c r="E15" s="309"/>
      <c r="F15" s="309"/>
      <c r="G15" s="309"/>
      <c r="H15" s="309"/>
      <c r="I15" s="309"/>
      <c r="J15" s="309"/>
      <c r="K15" s="310"/>
      <c r="L15" s="41"/>
      <c r="M15" s="41"/>
      <c r="N15" s="41"/>
    </row>
    <row r="16" spans="1:14" ht="27" customHeight="1" x14ac:dyDescent="0.4">
      <c r="A16" s="128"/>
      <c r="B16" s="127"/>
      <c r="C16" s="308"/>
      <c r="D16" s="309"/>
      <c r="E16" s="309"/>
      <c r="F16" s="309"/>
      <c r="G16" s="309"/>
      <c r="H16" s="309"/>
      <c r="I16" s="309"/>
      <c r="J16" s="309"/>
      <c r="K16" s="310"/>
      <c r="L16" s="41"/>
      <c r="M16" s="41"/>
      <c r="N16" s="41"/>
    </row>
    <row r="17" spans="1:14" ht="27" customHeight="1" x14ac:dyDescent="0.4">
      <c r="A17" s="128"/>
      <c r="B17" s="127"/>
      <c r="C17" s="308"/>
      <c r="D17" s="309"/>
      <c r="E17" s="309"/>
      <c r="F17" s="309"/>
      <c r="G17" s="309"/>
      <c r="H17" s="309"/>
      <c r="I17" s="309"/>
      <c r="J17" s="309"/>
      <c r="K17" s="310"/>
      <c r="L17" s="41"/>
      <c r="M17" s="41"/>
      <c r="N17" s="41"/>
    </row>
    <row r="18" spans="1:14" ht="27" customHeight="1" x14ac:dyDescent="0.4">
      <c r="A18" s="128"/>
      <c r="B18" s="127"/>
      <c r="C18" s="308"/>
      <c r="D18" s="309"/>
      <c r="E18" s="309"/>
      <c r="F18" s="309"/>
      <c r="G18" s="309"/>
      <c r="H18" s="309"/>
      <c r="I18" s="309"/>
      <c r="J18" s="309"/>
      <c r="K18" s="310"/>
      <c r="L18" s="41"/>
      <c r="M18" s="41"/>
      <c r="N18" s="41"/>
    </row>
    <row r="19" spans="1:14" ht="27" customHeight="1" x14ac:dyDescent="0.4">
      <c r="A19" s="128"/>
      <c r="B19" s="127"/>
      <c r="C19" s="308"/>
      <c r="D19" s="309"/>
      <c r="E19" s="309"/>
      <c r="F19" s="309"/>
      <c r="G19" s="309"/>
      <c r="H19" s="309"/>
      <c r="I19" s="309"/>
      <c r="J19" s="309"/>
      <c r="K19" s="310"/>
      <c r="L19" s="41"/>
      <c r="M19" s="41"/>
      <c r="N19" s="41"/>
    </row>
    <row r="20" spans="1:14" ht="27" customHeight="1" x14ac:dyDescent="0.4">
      <c r="A20" s="206"/>
      <c r="B20" s="207"/>
      <c r="C20" s="311"/>
      <c r="D20" s="312"/>
      <c r="E20" s="312"/>
      <c r="F20" s="312"/>
      <c r="G20" s="312"/>
      <c r="H20" s="312"/>
      <c r="I20" s="312"/>
      <c r="J20" s="312"/>
      <c r="K20" s="313"/>
      <c r="L20" s="41"/>
      <c r="M20" s="41"/>
      <c r="N20" s="41"/>
    </row>
    <row r="21" spans="1:14" ht="27" customHeight="1" x14ac:dyDescent="0.4">
      <c r="A21" s="181" t="s">
        <v>409</v>
      </c>
      <c r="B21" s="125"/>
      <c r="C21" s="200" t="s">
        <v>652</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c r="H22" s="222"/>
      <c r="I22" s="43" t="s">
        <v>416</v>
      </c>
      <c r="J22" s="198" t="s">
        <v>523</v>
      </c>
      <c r="K22" s="199"/>
      <c r="L22" s="41"/>
      <c r="M22" s="41"/>
      <c r="N22" s="41"/>
    </row>
    <row r="23" spans="1:14" ht="27" customHeight="1" x14ac:dyDescent="0.4">
      <c r="A23" s="128"/>
      <c r="B23" s="127"/>
      <c r="C23" s="200" t="s">
        <v>417</v>
      </c>
      <c r="D23" s="201"/>
      <c r="E23" s="200" t="s">
        <v>418</v>
      </c>
      <c r="F23" s="201"/>
      <c r="G23" s="223"/>
      <c r="H23" s="224"/>
      <c r="I23" s="43" t="s">
        <v>419</v>
      </c>
      <c r="J23" s="198" t="s">
        <v>655</v>
      </c>
      <c r="K23" s="199"/>
      <c r="L23" s="41"/>
      <c r="M23" s="41"/>
      <c r="N23" s="41"/>
    </row>
    <row r="24" spans="1:14" ht="27" customHeight="1" x14ac:dyDescent="0.4">
      <c r="A24" s="206"/>
      <c r="B24" s="207"/>
      <c r="C24" s="202" t="s">
        <v>656</v>
      </c>
      <c r="D24" s="203"/>
      <c r="E24" s="202" t="s">
        <v>656</v>
      </c>
      <c r="F24" s="203"/>
      <c r="G24" s="225"/>
      <c r="H24" s="226"/>
      <c r="I24" s="44" t="s">
        <v>421</v>
      </c>
      <c r="J24" s="204" t="s">
        <v>657</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15</v>
      </c>
      <c r="D26" s="50">
        <v>24</v>
      </c>
      <c r="E26" s="50">
        <v>24</v>
      </c>
      <c r="F26" s="50">
        <v>26</v>
      </c>
      <c r="G26" s="50">
        <v>26</v>
      </c>
      <c r="H26" s="50">
        <v>26</v>
      </c>
      <c r="I26" s="184">
        <f>SUM(C26:H26)</f>
        <v>141</v>
      </c>
      <c r="J26" s="185"/>
      <c r="K26" s="51" t="s">
        <v>528</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2</v>
      </c>
      <c r="E29" s="56">
        <v>20</v>
      </c>
      <c r="F29" s="56">
        <v>0</v>
      </c>
      <c r="G29" s="56"/>
      <c r="H29" s="56">
        <v>1</v>
      </c>
      <c r="I29" s="56">
        <v>1</v>
      </c>
      <c r="J29" s="56">
        <v>0</v>
      </c>
      <c r="K29" s="57"/>
      <c r="L29" s="47"/>
      <c r="M29" s="47"/>
      <c r="N29" s="47"/>
    </row>
    <row r="30" spans="1:14" ht="27" customHeight="1" thickBot="1" x14ac:dyDescent="0.45">
      <c r="A30" s="103"/>
      <c r="B30" s="58" t="s">
        <v>444</v>
      </c>
      <c r="C30" s="59" t="s">
        <v>445</v>
      </c>
      <c r="D30" s="59" t="s">
        <v>445</v>
      </c>
      <c r="E30" s="59">
        <v>7</v>
      </c>
      <c r="F30" s="59">
        <v>0</v>
      </c>
      <c r="G30" s="59"/>
      <c r="H30" s="59">
        <v>1</v>
      </c>
      <c r="I30" s="59">
        <v>2</v>
      </c>
      <c r="J30" s="59">
        <v>0</v>
      </c>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529</v>
      </c>
      <c r="D32" s="162"/>
      <c r="E32" s="163"/>
      <c r="F32" s="161" t="s">
        <v>530</v>
      </c>
      <c r="G32" s="162"/>
      <c r="H32" s="163"/>
      <c r="I32" s="161" t="s">
        <v>658</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532</v>
      </c>
      <c r="D39" s="174"/>
      <c r="E39" s="175"/>
      <c r="F39" s="173" t="s">
        <v>533</v>
      </c>
      <c r="G39" s="174"/>
      <c r="H39" s="175"/>
      <c r="I39" s="173" t="s">
        <v>534</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5" t="s">
        <v>467</v>
      </c>
      <c r="I46" s="104" t="s">
        <v>659</v>
      </c>
      <c r="J46" s="139" t="s">
        <v>544</v>
      </c>
      <c r="K46" s="140"/>
    </row>
    <row r="47" spans="1:11" ht="20.25" customHeight="1" x14ac:dyDescent="0.4">
      <c r="A47" s="126"/>
      <c r="B47" s="146"/>
      <c r="C47" s="157" t="s">
        <v>470</v>
      </c>
      <c r="D47" s="158"/>
      <c r="E47" s="138" t="s">
        <v>471</v>
      </c>
      <c r="F47" s="138"/>
      <c r="G47" s="104" t="s">
        <v>536</v>
      </c>
      <c r="H47" s="62" t="s">
        <v>537</v>
      </c>
      <c r="I47" s="104" t="s">
        <v>538</v>
      </c>
      <c r="J47" s="139" t="s">
        <v>544</v>
      </c>
      <c r="K47" s="140"/>
    </row>
    <row r="48" spans="1:11" ht="20.25" customHeight="1" x14ac:dyDescent="0.4">
      <c r="A48" s="126"/>
      <c r="B48" s="146"/>
      <c r="C48" s="157" t="s">
        <v>539</v>
      </c>
      <c r="D48" s="158"/>
      <c r="E48" s="138" t="s">
        <v>540</v>
      </c>
      <c r="F48" s="138"/>
      <c r="G48" s="104" t="s">
        <v>541</v>
      </c>
      <c r="H48" s="62" t="s">
        <v>542</v>
      </c>
      <c r="I48" s="104" t="s">
        <v>543</v>
      </c>
      <c r="J48" s="139" t="s">
        <v>544</v>
      </c>
      <c r="K48" s="140"/>
    </row>
    <row r="49" spans="1:14" ht="20.25" customHeight="1" x14ac:dyDescent="0.4">
      <c r="A49" s="126"/>
      <c r="B49" s="146"/>
      <c r="C49" s="157" t="s">
        <v>545</v>
      </c>
      <c r="D49" s="158"/>
      <c r="E49" s="138" t="s">
        <v>478</v>
      </c>
      <c r="F49" s="138"/>
      <c r="G49" s="104" t="s">
        <v>466</v>
      </c>
      <c r="H49" s="62" t="s">
        <v>546</v>
      </c>
      <c r="I49" s="104" t="s">
        <v>468</v>
      </c>
      <c r="J49" s="139" t="s">
        <v>544</v>
      </c>
      <c r="K49" s="140"/>
      <c r="L49" s="63"/>
      <c r="M49" s="63"/>
      <c r="N49" s="63"/>
    </row>
    <row r="50" spans="1:14" ht="20.25" customHeight="1" x14ac:dyDescent="0.4">
      <c r="A50" s="126"/>
      <c r="B50" s="146"/>
      <c r="C50" s="157" t="s">
        <v>481</v>
      </c>
      <c r="D50" s="158"/>
      <c r="E50" s="160" t="s">
        <v>547</v>
      </c>
      <c r="F50" s="160"/>
      <c r="G50" s="104" t="s">
        <v>466</v>
      </c>
      <c r="H50" s="62" t="s">
        <v>548</v>
      </c>
      <c r="I50" s="104" t="s">
        <v>468</v>
      </c>
      <c r="J50" s="139" t="s">
        <v>535</v>
      </c>
      <c r="K50" s="140"/>
      <c r="L50" s="63"/>
    </row>
    <row r="51" spans="1:14" ht="20.25" customHeight="1" x14ac:dyDescent="0.4">
      <c r="A51" s="126"/>
      <c r="B51" s="146"/>
      <c r="C51" s="157" t="s">
        <v>482</v>
      </c>
      <c r="D51" s="158"/>
      <c r="E51" s="160" t="s">
        <v>549</v>
      </c>
      <c r="F51" s="160"/>
      <c r="G51" s="104" t="s">
        <v>466</v>
      </c>
      <c r="H51" s="62" t="s">
        <v>550</v>
      </c>
      <c r="I51" s="104" t="s">
        <v>468</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660</v>
      </c>
      <c r="F55" s="154"/>
      <c r="G55" s="106" t="s">
        <v>661</v>
      </c>
      <c r="H55" s="66" t="s">
        <v>397</v>
      </c>
      <c r="I55" s="66" t="s">
        <v>397</v>
      </c>
      <c r="J55" s="155" t="s">
        <v>492</v>
      </c>
      <c r="K55" s="156"/>
    </row>
    <row r="56" spans="1:14" ht="20.25" customHeight="1" x14ac:dyDescent="0.4">
      <c r="A56" s="126"/>
      <c r="B56" s="146"/>
      <c r="C56" s="136" t="s">
        <v>554</v>
      </c>
      <c r="D56" s="137"/>
      <c r="E56" s="138" t="s">
        <v>662</v>
      </c>
      <c r="F56" s="138"/>
      <c r="G56" s="104" t="s">
        <v>663</v>
      </c>
      <c r="H56" s="67" t="s">
        <v>397</v>
      </c>
      <c r="I56" s="67" t="s">
        <v>397</v>
      </c>
      <c r="J56" s="269" t="s">
        <v>664</v>
      </c>
      <c r="K56" s="291"/>
    </row>
    <row r="57" spans="1:14" ht="20.25" customHeight="1" x14ac:dyDescent="0.4">
      <c r="A57" s="126"/>
      <c r="B57" s="146"/>
      <c r="C57" s="136" t="s">
        <v>665</v>
      </c>
      <c r="D57" s="137"/>
      <c r="E57" s="138" t="s">
        <v>666</v>
      </c>
      <c r="F57" s="138"/>
      <c r="G57" s="104" t="s">
        <v>663</v>
      </c>
      <c r="H57" s="67" t="s">
        <v>397</v>
      </c>
      <c r="I57" s="67" t="s">
        <v>397</v>
      </c>
      <c r="J57" s="139" t="s">
        <v>664</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299" t="s">
        <v>667</v>
      </c>
      <c r="D60" s="300"/>
      <c r="E60" s="300"/>
      <c r="F60" s="300"/>
      <c r="G60" s="300"/>
      <c r="H60" s="300"/>
      <c r="I60" s="300"/>
      <c r="J60" s="300"/>
      <c r="K60" s="301"/>
    </row>
    <row r="61" spans="1:14" ht="20.25" customHeight="1" x14ac:dyDescent="0.4">
      <c r="A61" s="126"/>
      <c r="B61" s="127"/>
      <c r="C61" s="299"/>
      <c r="D61" s="300"/>
      <c r="E61" s="300"/>
      <c r="F61" s="300"/>
      <c r="G61" s="300"/>
      <c r="H61" s="300"/>
      <c r="I61" s="300"/>
      <c r="J61" s="300"/>
      <c r="K61" s="301"/>
    </row>
    <row r="62" spans="1:14" ht="20.25" customHeight="1" x14ac:dyDescent="0.4">
      <c r="A62" s="126"/>
      <c r="B62" s="127"/>
      <c r="C62" s="299"/>
      <c r="D62" s="300"/>
      <c r="E62" s="300"/>
      <c r="F62" s="300"/>
      <c r="G62" s="300"/>
      <c r="H62" s="300"/>
      <c r="I62" s="300"/>
      <c r="J62" s="300"/>
      <c r="K62" s="301"/>
    </row>
    <row r="63" spans="1:14" ht="20.25" customHeight="1" x14ac:dyDescent="0.4">
      <c r="A63" s="128"/>
      <c r="B63" s="127"/>
      <c r="C63" s="300"/>
      <c r="D63" s="300"/>
      <c r="E63" s="300"/>
      <c r="F63" s="300"/>
      <c r="G63" s="300"/>
      <c r="H63" s="300"/>
      <c r="I63" s="300"/>
      <c r="J63" s="300"/>
      <c r="K63" s="301"/>
    </row>
    <row r="64" spans="1:14" ht="20.25" customHeight="1" thickBot="1" x14ac:dyDescent="0.45">
      <c r="A64" s="129"/>
      <c r="B64" s="130"/>
      <c r="C64" s="302"/>
      <c r="D64" s="302"/>
      <c r="E64" s="302"/>
      <c r="F64" s="302"/>
      <c r="G64" s="302"/>
      <c r="H64" s="302"/>
      <c r="I64" s="302"/>
      <c r="J64" s="302"/>
      <c r="K64" s="303"/>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72" priority="6">
      <formula>LEN(TRIM(C24))=0</formula>
    </cfRule>
  </conditionalFormatting>
  <conditionalFormatting sqref="C9:G11 J9:K11 H11 C27:I27 K27">
    <cfRule type="expression" dxfId="371" priority="5" stopIfTrue="1">
      <formula>$K$4=""</formula>
    </cfRule>
  </conditionalFormatting>
  <conditionalFormatting sqref="C32:K37">
    <cfRule type="notContainsErrors" priority="3">
      <formula>NOT(ISERROR(C32))</formula>
    </cfRule>
  </conditionalFormatting>
  <conditionalFormatting sqref="C6:G11 H11 C26:I27 K26:K27 G1:H1 I2 C2:C3 K3 C5:E5 G5:K5 J6:K6 J7 H8 C12 C22:F22 C29:E29 G29 G46:K46 E47:K49">
    <cfRule type="containsBlanks" dxfId="370" priority="10">
      <formula>LEN(TRIM(C1))=0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C39:H44 E47:F49 C55:K57 C60:K64 G46:K49">
    <cfRule type="notContainsErrors" priority="4">
      <formula>NOT(ISERROR(C2))</formula>
    </cfRule>
  </conditionalFormatting>
  <conditionalFormatting sqref="J8:K9 J10 J11:K11">
    <cfRule type="containsBlanks" dxfId="369" priority="9">
      <formula>LEN(TRIM(J8))=0</formula>
    </cfRule>
  </conditionalFormatting>
  <conditionalFormatting sqref="I39:K44">
    <cfRule type="notContainsErrors" priority="2">
      <formula>NOT(ISERROR(I39))</formula>
    </cfRule>
  </conditionalFormatting>
  <conditionalFormatting sqref="E50:K51">
    <cfRule type="notContainsErrors" priority="1">
      <formula>NOT(ISERROR(E50))</formula>
    </cfRule>
  </conditionalFormatting>
  <dataValidations count="2">
    <dataValidation type="whole" operator="greaterThanOrEqual" allowBlank="1" showInputMessage="1" showErrorMessage="1" sqref="E29:K30 C29:D29" xr:uid="{AFA92E70-297C-4C52-B9E5-C1D073DE8CA0}">
      <formula1>0</formula1>
    </dataValidation>
    <dataValidation type="list" allowBlank="1" showInputMessage="1" showErrorMessage="1" sqref="J2:K2" xr:uid="{D8B664D3-4EAD-46DD-85E6-2E215F2F0E7B}">
      <formula1>"保育所,認定こども園,小規模保育事業"</formula1>
    </dataValidation>
  </dataValidations>
  <hyperlinks>
    <hyperlink ref="A1:B1" location="公表用一覧!A1" display=" &lt;戻る" xr:uid="{B51E0C73-173F-4371-8984-A639CA0A99F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AA07C7-6FBB-4043-B4ED-0B060CF7FF8B}">
  <dimension ref="A1:N92"/>
  <sheetViews>
    <sheetView view="pageBreakPreview" topLeftCell="A3"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122</v>
      </c>
      <c r="L3" s="37"/>
      <c r="M3" s="37"/>
      <c r="N3" s="37"/>
    </row>
    <row r="4" spans="1:14" ht="27" customHeight="1" x14ac:dyDescent="0.4">
      <c r="A4" s="206"/>
      <c r="B4" s="207"/>
      <c r="C4" s="235"/>
      <c r="D4" s="236"/>
      <c r="E4" s="236"/>
      <c r="F4" s="236"/>
      <c r="G4" s="236"/>
      <c r="H4" s="237"/>
      <c r="I4" s="240" t="s">
        <v>394</v>
      </c>
      <c r="J4" s="241"/>
      <c r="K4" s="39">
        <v>157</v>
      </c>
      <c r="L4" s="37"/>
      <c r="M4" s="37"/>
      <c r="N4" s="37"/>
    </row>
    <row r="5" spans="1:14" ht="27" customHeight="1" x14ac:dyDescent="0.4">
      <c r="A5" s="262" t="s">
        <v>395</v>
      </c>
      <c r="B5" s="263"/>
      <c r="C5" s="264" t="s">
        <v>140</v>
      </c>
      <c r="D5" s="265"/>
      <c r="E5" s="266"/>
      <c r="F5" s="40" t="s">
        <v>396</v>
      </c>
      <c r="G5" s="268" t="str">
        <f>HYPERLINK("https://www.akagimanyo.com/ootaka-gaiyou")</f>
        <v>https://www.akagimanyo.com/ootaka-gaiyou</v>
      </c>
      <c r="H5" s="265"/>
      <c r="I5" s="265"/>
      <c r="J5" s="265"/>
      <c r="K5" s="267"/>
      <c r="L5" s="37"/>
      <c r="M5" s="37"/>
      <c r="N5" s="37"/>
    </row>
    <row r="6" spans="1:14" ht="27" customHeight="1" x14ac:dyDescent="0.4">
      <c r="A6" s="181" t="s">
        <v>398</v>
      </c>
      <c r="B6" s="125"/>
      <c r="C6" s="248" t="s">
        <v>141</v>
      </c>
      <c r="D6" s="249"/>
      <c r="E6" s="249"/>
      <c r="F6" s="249"/>
      <c r="G6" s="249"/>
      <c r="H6" s="254" t="s">
        <v>399</v>
      </c>
      <c r="I6" s="111" t="s">
        <v>400</v>
      </c>
      <c r="J6" s="256">
        <v>20</v>
      </c>
      <c r="K6" s="257"/>
      <c r="L6" s="41"/>
      <c r="M6" s="41"/>
      <c r="N6" s="41"/>
    </row>
    <row r="7" spans="1:14" ht="27" customHeight="1" x14ac:dyDescent="0.4">
      <c r="A7" s="128"/>
      <c r="B7" s="127"/>
      <c r="C7" s="250"/>
      <c r="D7" s="251"/>
      <c r="E7" s="251"/>
      <c r="F7" s="251"/>
      <c r="G7" s="251"/>
      <c r="H7" s="255"/>
      <c r="I7" s="258" t="s">
        <v>401</v>
      </c>
      <c r="J7" s="260" t="s">
        <v>668</v>
      </c>
      <c r="K7" s="261"/>
      <c r="L7" s="41"/>
      <c r="M7" s="41"/>
      <c r="N7" s="41"/>
    </row>
    <row r="8" spans="1:14" ht="27" customHeight="1" x14ac:dyDescent="0.4">
      <c r="A8" s="206"/>
      <c r="B8" s="207"/>
      <c r="C8" s="252"/>
      <c r="D8" s="253"/>
      <c r="E8" s="253"/>
      <c r="F8" s="253"/>
      <c r="G8" s="253"/>
      <c r="H8" s="42" t="s">
        <v>403</v>
      </c>
      <c r="I8" s="259"/>
      <c r="J8" s="196">
        <v>20</v>
      </c>
      <c r="K8" s="197"/>
      <c r="L8" s="41"/>
      <c r="M8" s="41"/>
      <c r="N8" s="41"/>
    </row>
    <row r="9" spans="1:14" ht="27" customHeight="1" x14ac:dyDescent="0.4">
      <c r="A9" s="242" t="s">
        <v>404</v>
      </c>
      <c r="B9" s="243"/>
      <c r="C9" s="358" t="s">
        <v>142</v>
      </c>
      <c r="D9" s="249"/>
      <c r="E9" s="249"/>
      <c r="F9" s="249"/>
      <c r="G9" s="249"/>
      <c r="H9" s="254" t="s">
        <v>399</v>
      </c>
      <c r="I9" s="111" t="s">
        <v>400</v>
      </c>
      <c r="J9" s="256">
        <v>5</v>
      </c>
      <c r="K9" s="257"/>
      <c r="L9" s="41"/>
      <c r="M9" s="41"/>
      <c r="N9" s="41"/>
    </row>
    <row r="10" spans="1:14" ht="27" customHeight="1" x14ac:dyDescent="0.4">
      <c r="A10" s="244"/>
      <c r="B10" s="245"/>
      <c r="C10" s="250"/>
      <c r="D10" s="251"/>
      <c r="E10" s="251"/>
      <c r="F10" s="251"/>
      <c r="G10" s="251"/>
      <c r="H10" s="255"/>
      <c r="I10" s="258" t="s">
        <v>401</v>
      </c>
      <c r="J10" s="260" t="s">
        <v>669</v>
      </c>
      <c r="K10" s="261"/>
      <c r="L10" s="41"/>
      <c r="M10" s="41"/>
      <c r="N10" s="41"/>
    </row>
    <row r="11" spans="1:14" ht="27" customHeight="1" x14ac:dyDescent="0.4">
      <c r="A11" s="246"/>
      <c r="B11" s="247"/>
      <c r="C11" s="252"/>
      <c r="D11" s="253"/>
      <c r="E11" s="253"/>
      <c r="F11" s="253"/>
      <c r="G11" s="253"/>
      <c r="H11" s="42" t="s">
        <v>670</v>
      </c>
      <c r="I11" s="259"/>
      <c r="J11" s="196">
        <v>3</v>
      </c>
      <c r="K11" s="197"/>
      <c r="L11" s="41"/>
      <c r="M11" s="41"/>
      <c r="N11" s="41"/>
    </row>
    <row r="12" spans="1:14" ht="27" customHeight="1" x14ac:dyDescent="0.4">
      <c r="A12" s="181" t="s">
        <v>407</v>
      </c>
      <c r="B12" s="125"/>
      <c r="C12" s="208" t="s">
        <v>563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t="s">
        <v>671</v>
      </c>
      <c r="H22" s="222"/>
      <c r="I22" s="43" t="s">
        <v>416</v>
      </c>
      <c r="J22" s="198" t="s">
        <v>565</v>
      </c>
      <c r="K22" s="199"/>
      <c r="L22" s="41"/>
      <c r="M22" s="41"/>
      <c r="N22" s="41"/>
    </row>
    <row r="23" spans="1:14" ht="27" customHeight="1" x14ac:dyDescent="0.4">
      <c r="A23" s="128"/>
      <c r="B23" s="127"/>
      <c r="C23" s="200" t="s">
        <v>417</v>
      </c>
      <c r="D23" s="201"/>
      <c r="E23" s="200" t="s">
        <v>418</v>
      </c>
      <c r="F23" s="201"/>
      <c r="G23" s="223"/>
      <c r="H23" s="224"/>
      <c r="I23" s="43" t="s">
        <v>419</v>
      </c>
      <c r="J23" s="198">
        <v>10</v>
      </c>
      <c r="K23" s="199"/>
      <c r="L23" s="41"/>
      <c r="M23" s="41"/>
      <c r="N23" s="41"/>
    </row>
    <row r="24" spans="1:14" ht="27" customHeight="1" x14ac:dyDescent="0.4">
      <c r="A24" s="206"/>
      <c r="B24" s="207"/>
      <c r="C24" s="202" t="s">
        <v>508</v>
      </c>
      <c r="D24" s="203"/>
      <c r="E24" s="202" t="s">
        <v>566</v>
      </c>
      <c r="F24" s="203"/>
      <c r="G24" s="225"/>
      <c r="H24" s="226"/>
      <c r="I24" s="44" t="s">
        <v>421</v>
      </c>
      <c r="J24" s="204" t="s">
        <v>567</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30</v>
      </c>
      <c r="D26" s="50">
        <v>30</v>
      </c>
      <c r="E26" s="50">
        <v>30</v>
      </c>
      <c r="F26" s="50">
        <v>30</v>
      </c>
      <c r="G26" s="50">
        <v>30</v>
      </c>
      <c r="H26" s="50">
        <v>30</v>
      </c>
      <c r="I26" s="184">
        <f>SUM(C26:H26)</f>
        <v>180</v>
      </c>
      <c r="J26" s="185"/>
      <c r="K26" s="51" t="s">
        <v>16</v>
      </c>
      <c r="L26" s="47"/>
      <c r="M26" s="47"/>
      <c r="N26" s="47"/>
    </row>
    <row r="27" spans="1:14" ht="27" customHeight="1" x14ac:dyDescent="0.4">
      <c r="A27" s="52"/>
      <c r="B27" s="53" t="s">
        <v>432</v>
      </c>
      <c r="C27" s="42">
        <v>9</v>
      </c>
      <c r="D27" s="42">
        <v>10</v>
      </c>
      <c r="E27" s="42">
        <v>10</v>
      </c>
      <c r="F27" s="42" t="s">
        <v>85</v>
      </c>
      <c r="G27" s="42" t="s">
        <v>85</v>
      </c>
      <c r="H27" s="42" t="s">
        <v>85</v>
      </c>
      <c r="I27" s="186">
        <f>SUM(C27:H27)</f>
        <v>29</v>
      </c>
      <c r="J27" s="187"/>
      <c r="K27" s="54" t="s">
        <v>16</v>
      </c>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2</v>
      </c>
      <c r="E29" s="56">
        <v>34</v>
      </c>
      <c r="F29" s="56"/>
      <c r="G29" s="56"/>
      <c r="H29" s="56">
        <v>1</v>
      </c>
      <c r="I29" s="56"/>
      <c r="J29" s="56">
        <v>1</v>
      </c>
      <c r="K29" s="57"/>
      <c r="L29" s="47"/>
      <c r="M29" s="47"/>
      <c r="N29" s="47"/>
    </row>
    <row r="30" spans="1:14" ht="27" customHeight="1" thickBot="1" x14ac:dyDescent="0.45">
      <c r="A30" s="103"/>
      <c r="B30" s="58" t="s">
        <v>444</v>
      </c>
      <c r="C30" s="59" t="s">
        <v>445</v>
      </c>
      <c r="D30" s="59" t="s">
        <v>445</v>
      </c>
      <c r="E30" s="59">
        <v>11</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568</v>
      </c>
      <c r="D32" s="162"/>
      <c r="E32" s="163"/>
      <c r="F32" s="161" t="s">
        <v>569</v>
      </c>
      <c r="G32" s="162"/>
      <c r="H32" s="163"/>
      <c r="I32" s="161" t="s">
        <v>672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571</v>
      </c>
      <c r="D39" s="174"/>
      <c r="E39" s="175"/>
      <c r="F39" s="173" t="s">
        <v>456</v>
      </c>
      <c r="G39" s="174"/>
      <c r="H39" s="175"/>
      <c r="I39" s="173" t="s">
        <v>673</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468</v>
      </c>
      <c r="J46" s="139" t="s">
        <v>544</v>
      </c>
      <c r="K46" s="140"/>
    </row>
    <row r="47" spans="1:11" ht="20.25" customHeight="1" x14ac:dyDescent="0.4">
      <c r="A47" s="126"/>
      <c r="B47" s="146"/>
      <c r="C47" s="157" t="s">
        <v>470</v>
      </c>
      <c r="D47" s="158"/>
      <c r="E47" s="138" t="s">
        <v>574</v>
      </c>
      <c r="F47" s="138"/>
      <c r="G47" s="104" t="s">
        <v>466</v>
      </c>
      <c r="H47" s="62" t="s">
        <v>575</v>
      </c>
      <c r="I47" s="104" t="s">
        <v>576</v>
      </c>
      <c r="J47" s="139" t="s">
        <v>577</v>
      </c>
      <c r="K47" s="140"/>
    </row>
    <row r="48" spans="1:11" ht="20.25" customHeight="1" x14ac:dyDescent="0.4">
      <c r="A48" s="126"/>
      <c r="B48" s="146"/>
      <c r="C48" s="157" t="s">
        <v>476</v>
      </c>
      <c r="D48" s="158"/>
      <c r="E48" s="138" t="s">
        <v>465</v>
      </c>
      <c r="F48" s="138"/>
      <c r="G48" s="104" t="s">
        <v>541</v>
      </c>
      <c r="H48" s="62" t="s">
        <v>578</v>
      </c>
      <c r="I48" s="104" t="s">
        <v>579</v>
      </c>
      <c r="J48" s="139" t="s">
        <v>580</v>
      </c>
      <c r="K48" s="140"/>
    </row>
    <row r="49" spans="1:14" ht="20.25" customHeight="1" x14ac:dyDescent="0.4">
      <c r="A49" s="126"/>
      <c r="B49" s="146"/>
      <c r="C49" s="157" t="s">
        <v>477</v>
      </c>
      <c r="D49" s="158"/>
      <c r="E49" s="138" t="s">
        <v>581</v>
      </c>
      <c r="F49" s="138"/>
      <c r="G49" s="104" t="s">
        <v>466</v>
      </c>
      <c r="H49" s="62" t="s">
        <v>582</v>
      </c>
      <c r="I49" s="104" t="s">
        <v>583</v>
      </c>
      <c r="J49" s="139" t="s">
        <v>584</v>
      </c>
      <c r="K49" s="140"/>
      <c r="L49" s="63"/>
      <c r="M49" s="63"/>
      <c r="N49" s="63"/>
    </row>
    <row r="50" spans="1:14" ht="20.25" customHeight="1" x14ac:dyDescent="0.4">
      <c r="A50" s="126"/>
      <c r="B50" s="146"/>
      <c r="C50" s="157" t="s">
        <v>481</v>
      </c>
      <c r="D50" s="158"/>
      <c r="E50" s="160" t="s">
        <v>585</v>
      </c>
      <c r="F50" s="160"/>
      <c r="G50" s="104" t="s">
        <v>466</v>
      </c>
      <c r="H50" s="62" t="s">
        <v>586</v>
      </c>
      <c r="I50" s="104" t="s">
        <v>587</v>
      </c>
      <c r="J50" s="139" t="s">
        <v>588</v>
      </c>
      <c r="K50" s="140"/>
      <c r="L50" s="63"/>
    </row>
    <row r="51" spans="1:14" ht="20.25" customHeight="1" x14ac:dyDescent="0.4">
      <c r="A51" s="126"/>
      <c r="B51" s="146"/>
      <c r="C51" s="157" t="s">
        <v>482</v>
      </c>
      <c r="D51" s="158"/>
      <c r="E51" s="160" t="s">
        <v>581</v>
      </c>
      <c r="F51" s="160"/>
      <c r="G51" s="104" t="s">
        <v>466</v>
      </c>
      <c r="H51" s="62" t="s">
        <v>589</v>
      </c>
      <c r="I51" s="104" t="s">
        <v>587</v>
      </c>
      <c r="J51" s="139" t="s">
        <v>577</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590</v>
      </c>
      <c r="H55" s="66" t="s">
        <v>591</v>
      </c>
      <c r="I55" s="66" t="s">
        <v>591</v>
      </c>
      <c r="J55" s="155" t="s">
        <v>492</v>
      </c>
      <c r="K55" s="156"/>
    </row>
    <row r="56" spans="1:14" ht="20.25" customHeight="1" x14ac:dyDescent="0.4">
      <c r="A56" s="126"/>
      <c r="B56" s="146"/>
      <c r="C56" s="136" t="s">
        <v>592</v>
      </c>
      <c r="D56" s="137"/>
      <c r="E56" s="138" t="s">
        <v>465</v>
      </c>
      <c r="F56" s="138"/>
      <c r="G56" s="104" t="s">
        <v>674</v>
      </c>
      <c r="H56" s="67" t="s">
        <v>591</v>
      </c>
      <c r="I56" s="67" t="s">
        <v>591</v>
      </c>
      <c r="J56" s="139" t="s">
        <v>492</v>
      </c>
      <c r="K56" s="140"/>
    </row>
    <row r="57" spans="1:14" ht="20.25" customHeight="1" x14ac:dyDescent="0.4">
      <c r="A57" s="126"/>
      <c r="B57" s="146"/>
      <c r="C57" s="136" t="s">
        <v>594</v>
      </c>
      <c r="D57" s="137"/>
      <c r="E57" s="138" t="s">
        <v>428</v>
      </c>
      <c r="F57" s="138"/>
      <c r="G57" s="104" t="s">
        <v>559</v>
      </c>
      <c r="H57" s="67" t="s">
        <v>591</v>
      </c>
      <c r="I57" s="67" t="s">
        <v>591</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675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K68" s="108"/>
    </row>
    <row r="69" spans="1:11" ht="26.25" customHeight="1" x14ac:dyDescent="0.4">
      <c r="A69" s="92"/>
      <c r="K69" s="108"/>
    </row>
    <row r="70" spans="1:11" ht="26.25" customHeight="1" x14ac:dyDescent="0.4">
      <c r="A70" s="92"/>
      <c r="K70" s="108"/>
    </row>
    <row r="71" spans="1:11" ht="26.25" customHeight="1" x14ac:dyDescent="0.4">
      <c r="A71" s="92"/>
      <c r="K71" s="108"/>
    </row>
    <row r="72" spans="1:11" ht="26.25" customHeight="1" x14ac:dyDescent="0.4">
      <c r="A72" s="92"/>
      <c r="K72" s="108"/>
    </row>
    <row r="73" spans="1:11" ht="26.25" customHeight="1" x14ac:dyDescent="0.4">
      <c r="A73" s="92"/>
      <c r="K73" s="108"/>
    </row>
    <row r="74" spans="1:11" ht="26.25" customHeight="1" x14ac:dyDescent="0.4">
      <c r="A74" s="92"/>
      <c r="K74" s="108"/>
    </row>
    <row r="75" spans="1:11" ht="26.25" customHeight="1" x14ac:dyDescent="0.4">
      <c r="A75" s="92"/>
      <c r="K75" s="108"/>
    </row>
    <row r="76" spans="1:11" ht="26.25" customHeight="1" x14ac:dyDescent="0.4">
      <c r="A76" s="92"/>
      <c r="K76" s="108"/>
    </row>
    <row r="77" spans="1:11" ht="26.25" customHeight="1" x14ac:dyDescent="0.4">
      <c r="A77" s="92"/>
      <c r="K77" s="108"/>
    </row>
    <row r="78" spans="1:11" ht="26.25" customHeight="1" x14ac:dyDescent="0.4">
      <c r="A78" s="92"/>
      <c r="K78" s="108"/>
    </row>
    <row r="79" spans="1:11" ht="26.25" customHeight="1" x14ac:dyDescent="0.4">
      <c r="A79" s="92"/>
      <c r="K79" s="108"/>
    </row>
    <row r="80" spans="1:11" ht="26.25" customHeight="1" x14ac:dyDescent="0.4">
      <c r="A80" s="92"/>
      <c r="K80" s="108"/>
    </row>
    <row r="81" spans="1:11" ht="26.25" customHeight="1" x14ac:dyDescent="0.4">
      <c r="A81" s="92"/>
      <c r="K81" s="108"/>
    </row>
    <row r="82" spans="1:11" ht="26.25" customHeight="1" x14ac:dyDescent="0.4">
      <c r="A82" s="92"/>
      <c r="K82" s="108"/>
    </row>
    <row r="83" spans="1:11" ht="26.25" customHeight="1" x14ac:dyDescent="0.4">
      <c r="A83" s="92"/>
      <c r="K83" s="108"/>
    </row>
    <row r="84" spans="1:11" ht="26.25" customHeight="1" x14ac:dyDescent="0.4">
      <c r="A84" s="92"/>
      <c r="K84" s="108"/>
    </row>
    <row r="85" spans="1:11" ht="26.25" customHeight="1" x14ac:dyDescent="0.4">
      <c r="A85" s="92"/>
      <c r="K85" s="108"/>
    </row>
    <row r="86" spans="1:11" ht="26.25" customHeight="1" x14ac:dyDescent="0.4">
      <c r="A86" s="92"/>
      <c r="K86" s="108"/>
    </row>
    <row r="87" spans="1:11" ht="26.25" customHeight="1" x14ac:dyDescent="0.4">
      <c r="A87" s="92"/>
      <c r="K87" s="108"/>
    </row>
    <row r="88" spans="1:11" ht="26.25" customHeight="1" x14ac:dyDescent="0.4">
      <c r="A88" s="92"/>
      <c r="K88" s="108"/>
    </row>
    <row r="89" spans="1:11" ht="26.25" customHeight="1" x14ac:dyDescent="0.4">
      <c r="A89" s="92"/>
      <c r="K89" s="108"/>
    </row>
    <row r="90" spans="1:11" ht="26.25" customHeight="1" x14ac:dyDescent="0.4">
      <c r="A90" s="92"/>
      <c r="K90" s="108"/>
    </row>
    <row r="91" spans="1:11" ht="26.25" customHeight="1" x14ac:dyDescent="0.4">
      <c r="A91" s="92"/>
      <c r="K91" s="108"/>
    </row>
    <row r="92" spans="1:11" ht="26.25" customHeight="1" thickBot="1" x14ac:dyDescent="0.45">
      <c r="A92" s="93"/>
      <c r="B92" s="94"/>
      <c r="C92" s="94"/>
      <c r="D92" s="94"/>
      <c r="E92" s="94"/>
      <c r="F92" s="94"/>
      <c r="G92" s="94"/>
      <c r="H92" s="94"/>
      <c r="I92" s="94"/>
      <c r="J92" s="94"/>
      <c r="K92" s="95"/>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68" priority="3">
      <formula>LEN(TRIM(C24))=0</formula>
    </cfRule>
  </conditionalFormatting>
  <conditionalFormatting sqref="C9:G11 J9:K11 H11 C27:I27 K27">
    <cfRule type="expression" dxfId="367"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6" priority="6">
      <formula>LEN(TRIM(J8))=0</formula>
    </cfRule>
  </conditionalFormatting>
  <dataValidations count="2">
    <dataValidation type="whole" operator="greaterThanOrEqual" allowBlank="1" showInputMessage="1" showErrorMessage="1" sqref="E29:K30 C29:D29" xr:uid="{AB6EB717-14A0-4A7C-BC38-B90211DECDB0}">
      <formula1>0</formula1>
    </dataValidation>
    <dataValidation type="list" allowBlank="1" showInputMessage="1" showErrorMessage="1" sqref="J2:K2" xr:uid="{18728351-825B-4837-A826-84B205C37C3C}">
      <formula1>"保育所,認定こども園,小規模保育事業"</formula1>
    </dataValidation>
  </dataValidations>
  <hyperlinks>
    <hyperlink ref="A1:B1" location="公表用一覧!A1" display="&lt; 戻る" xr:uid="{3940FD7C-C693-4C98-93BD-26565225E57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dimension ref="A1:N66"/>
  <sheetViews>
    <sheetView view="pageBreakPreview" zoomScale="70" zoomScaleNormal="100" zoomScaleSheetLayoutView="7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676</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123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677</v>
      </c>
      <c r="D5" s="265"/>
      <c r="E5" s="266"/>
      <c r="F5" s="40" t="s">
        <v>396</v>
      </c>
      <c r="G5" s="268" t="str">
        <f>HYPERLINK("https://www.edogawaminami.jp")</f>
        <v>https://www.edogawaminami.jp</v>
      </c>
      <c r="H5" s="265"/>
      <c r="I5" s="265"/>
      <c r="J5" s="265"/>
      <c r="K5" s="267"/>
      <c r="L5" s="37"/>
      <c r="M5" s="37"/>
      <c r="N5" s="37"/>
    </row>
    <row r="6" spans="1:14" ht="27" customHeight="1" x14ac:dyDescent="0.4">
      <c r="A6" s="181" t="s">
        <v>398</v>
      </c>
      <c r="B6" s="125"/>
      <c r="C6" s="248" t="s">
        <v>678</v>
      </c>
      <c r="D6" s="249"/>
      <c r="E6" s="249"/>
      <c r="F6" s="249"/>
      <c r="G6" s="249"/>
      <c r="H6" s="254" t="s">
        <v>399</v>
      </c>
      <c r="I6" s="111" t="s">
        <v>400</v>
      </c>
      <c r="J6" s="256">
        <v>4</v>
      </c>
      <c r="K6" s="257"/>
      <c r="L6" s="41"/>
      <c r="M6" s="41"/>
      <c r="N6" s="41"/>
    </row>
    <row r="7" spans="1:14" ht="27" customHeight="1" x14ac:dyDescent="0.4">
      <c r="A7" s="128"/>
      <c r="B7" s="127"/>
      <c r="C7" s="250"/>
      <c r="D7" s="251"/>
      <c r="E7" s="251"/>
      <c r="F7" s="251"/>
      <c r="G7" s="251"/>
      <c r="H7" s="255"/>
      <c r="I7" s="258" t="s">
        <v>401</v>
      </c>
      <c r="J7" s="260" t="s">
        <v>679</v>
      </c>
      <c r="K7" s="261"/>
      <c r="L7" s="41"/>
      <c r="M7" s="41"/>
      <c r="N7" s="41"/>
    </row>
    <row r="8" spans="1:14" ht="27" customHeight="1" x14ac:dyDescent="0.4">
      <c r="A8" s="206"/>
      <c r="B8" s="207"/>
      <c r="C8" s="252"/>
      <c r="D8" s="253"/>
      <c r="E8" s="253"/>
      <c r="F8" s="253"/>
      <c r="G8" s="253"/>
      <c r="H8" s="42" t="s">
        <v>680</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681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682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18</v>
      </c>
      <c r="E26" s="50">
        <v>20</v>
      </c>
      <c r="F26" s="50">
        <v>20</v>
      </c>
      <c r="G26" s="50">
        <v>25</v>
      </c>
      <c r="H26" s="50">
        <v>25</v>
      </c>
      <c r="I26" s="184">
        <f>SUM(C26:H26)</f>
        <v>120</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v>0</v>
      </c>
      <c r="G29" s="56">
        <v>0</v>
      </c>
      <c r="H29" s="56">
        <v>0</v>
      </c>
      <c r="I29" s="56">
        <v>0</v>
      </c>
      <c r="J29" s="56">
        <v>0</v>
      </c>
      <c r="K29" s="57">
        <v>0</v>
      </c>
      <c r="L29" s="47"/>
      <c r="M29" s="47"/>
      <c r="N29" s="47"/>
    </row>
    <row r="30" spans="1:14" ht="27" customHeight="1" thickBot="1" x14ac:dyDescent="0.45">
      <c r="A30" s="103"/>
      <c r="B30" s="58" t="s">
        <v>444</v>
      </c>
      <c r="C30" s="59" t="s">
        <v>445</v>
      </c>
      <c r="D30" s="59" t="s">
        <v>445</v>
      </c>
      <c r="E30" s="59">
        <v>7</v>
      </c>
      <c r="F30" s="59">
        <v>0</v>
      </c>
      <c r="G30" s="59">
        <v>0</v>
      </c>
      <c r="H30" s="59">
        <v>1</v>
      </c>
      <c r="I30" s="59">
        <v>2</v>
      </c>
      <c r="J30" s="59">
        <v>1</v>
      </c>
      <c r="K30" s="60">
        <v>0</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684</v>
      </c>
      <c r="D32" s="162"/>
      <c r="E32" s="163"/>
      <c r="F32" s="161" t="s">
        <v>685</v>
      </c>
      <c r="G32" s="162"/>
      <c r="H32" s="163"/>
      <c r="I32" s="161" t="s">
        <v>686</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345" t="s">
        <v>687</v>
      </c>
      <c r="D39" s="346"/>
      <c r="E39" s="347"/>
      <c r="F39" s="173" t="s">
        <v>456</v>
      </c>
      <c r="G39" s="174"/>
      <c r="H39" s="175"/>
      <c r="I39" s="173" t="s">
        <v>688</v>
      </c>
      <c r="J39" s="174"/>
      <c r="K39" s="179"/>
    </row>
    <row r="40" spans="1:11" ht="20.25" customHeight="1" x14ac:dyDescent="0.4">
      <c r="A40" s="126"/>
      <c r="B40" s="146"/>
      <c r="C40" s="345"/>
      <c r="D40" s="346"/>
      <c r="E40" s="347"/>
      <c r="F40" s="173"/>
      <c r="G40" s="174"/>
      <c r="H40" s="175"/>
      <c r="I40" s="173"/>
      <c r="J40" s="174"/>
      <c r="K40" s="179"/>
    </row>
    <row r="41" spans="1:11" ht="20.25" customHeight="1" x14ac:dyDescent="0.4">
      <c r="A41" s="126"/>
      <c r="B41" s="146"/>
      <c r="C41" s="345"/>
      <c r="D41" s="346"/>
      <c r="E41" s="347"/>
      <c r="F41" s="173"/>
      <c r="G41" s="174"/>
      <c r="H41" s="175"/>
      <c r="I41" s="173"/>
      <c r="J41" s="174"/>
      <c r="K41" s="179"/>
    </row>
    <row r="42" spans="1:11" ht="20.25" customHeight="1" x14ac:dyDescent="0.4">
      <c r="A42" s="126"/>
      <c r="B42" s="146"/>
      <c r="C42" s="345"/>
      <c r="D42" s="346"/>
      <c r="E42" s="347"/>
      <c r="F42" s="173"/>
      <c r="G42" s="174"/>
      <c r="H42" s="175"/>
      <c r="I42" s="173"/>
      <c r="J42" s="174"/>
      <c r="K42" s="179"/>
    </row>
    <row r="43" spans="1:11" ht="20.25" customHeight="1" x14ac:dyDescent="0.4">
      <c r="A43" s="126"/>
      <c r="B43" s="146"/>
      <c r="C43" s="345"/>
      <c r="D43" s="346"/>
      <c r="E43" s="347"/>
      <c r="F43" s="173"/>
      <c r="G43" s="174"/>
      <c r="H43" s="175"/>
      <c r="I43" s="173"/>
      <c r="J43" s="174"/>
      <c r="K43" s="179"/>
    </row>
    <row r="44" spans="1:11" ht="20.25" customHeight="1" x14ac:dyDescent="0.4">
      <c r="A44" s="188"/>
      <c r="B44" s="189"/>
      <c r="C44" s="348"/>
      <c r="D44" s="349"/>
      <c r="E44" s="350"/>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8">
        <v>5400</v>
      </c>
      <c r="I46" s="104" t="s">
        <v>468</v>
      </c>
      <c r="J46" s="139" t="s">
        <v>535</v>
      </c>
      <c r="K46" s="140"/>
    </row>
    <row r="47" spans="1:11" ht="20.25" customHeight="1" x14ac:dyDescent="0.4">
      <c r="A47" s="126"/>
      <c r="B47" s="146"/>
      <c r="C47" s="157" t="s">
        <v>470</v>
      </c>
      <c r="D47" s="158"/>
      <c r="E47" s="138" t="s">
        <v>510</v>
      </c>
      <c r="F47" s="138"/>
      <c r="G47" s="104" t="s">
        <v>466</v>
      </c>
      <c r="H47" s="78" t="s">
        <v>689</v>
      </c>
      <c r="I47" s="104" t="s">
        <v>690</v>
      </c>
      <c r="J47" s="139" t="s">
        <v>535</v>
      </c>
      <c r="K47" s="140"/>
    </row>
    <row r="48" spans="1:11" ht="20.25" customHeight="1" x14ac:dyDescent="0.4">
      <c r="A48" s="126"/>
      <c r="B48" s="146"/>
      <c r="C48" s="157" t="s">
        <v>476</v>
      </c>
      <c r="D48" s="158"/>
      <c r="E48" s="138"/>
      <c r="F48" s="138"/>
      <c r="G48" s="104"/>
      <c r="H48" s="78"/>
      <c r="I48" s="104"/>
      <c r="J48" s="139"/>
      <c r="K48" s="140"/>
    </row>
    <row r="49" spans="1:14" ht="20.25" customHeight="1" x14ac:dyDescent="0.4">
      <c r="A49" s="126"/>
      <c r="B49" s="146"/>
      <c r="C49" s="157" t="s">
        <v>477</v>
      </c>
      <c r="D49" s="158"/>
      <c r="E49" s="138"/>
      <c r="F49" s="138"/>
      <c r="G49" s="104"/>
      <c r="H49" s="78"/>
      <c r="I49" s="104"/>
      <c r="J49" s="139"/>
      <c r="K49" s="140"/>
      <c r="L49" s="63"/>
      <c r="M49" s="63"/>
      <c r="N49" s="63"/>
    </row>
    <row r="50" spans="1:14" ht="20.25" customHeight="1" x14ac:dyDescent="0.4">
      <c r="A50" s="126"/>
      <c r="B50" s="146"/>
      <c r="C50" s="157" t="s">
        <v>481</v>
      </c>
      <c r="D50" s="158"/>
      <c r="E50" s="318" t="s">
        <v>691</v>
      </c>
      <c r="F50" s="318"/>
      <c r="G50" s="104" t="s">
        <v>466</v>
      </c>
      <c r="H50" s="78">
        <v>600</v>
      </c>
      <c r="I50" s="104" t="s">
        <v>468</v>
      </c>
      <c r="J50" s="139" t="s">
        <v>535</v>
      </c>
      <c r="K50" s="140"/>
      <c r="L50" s="63"/>
    </row>
    <row r="51" spans="1:14" ht="20.25" customHeight="1" x14ac:dyDescent="0.4">
      <c r="A51" s="126"/>
      <c r="B51" s="146"/>
      <c r="C51" s="157" t="s">
        <v>482</v>
      </c>
      <c r="D51" s="158"/>
      <c r="E51" s="344" t="s">
        <v>692</v>
      </c>
      <c r="F51" s="344"/>
      <c r="G51" s="104" t="s">
        <v>472</v>
      </c>
      <c r="H51" s="78" t="s">
        <v>693</v>
      </c>
      <c r="I51" s="104" t="s">
        <v>579</v>
      </c>
      <c r="J51" s="139" t="s">
        <v>694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36" t="s">
        <v>490</v>
      </c>
      <c r="D55" s="137"/>
      <c r="E55" s="138" t="s">
        <v>695</v>
      </c>
      <c r="F55" s="138"/>
      <c r="G55" s="104" t="s">
        <v>674</v>
      </c>
      <c r="H55" s="104" t="s">
        <v>397</v>
      </c>
      <c r="I55" s="104" t="s">
        <v>397</v>
      </c>
      <c r="J55" s="139" t="s">
        <v>492</v>
      </c>
      <c r="K55" s="140"/>
    </row>
    <row r="56" spans="1:14" ht="20.25" customHeight="1" x14ac:dyDescent="0.4">
      <c r="A56" s="126"/>
      <c r="B56" s="146"/>
      <c r="C56" s="136" t="s">
        <v>696</v>
      </c>
      <c r="D56" s="137"/>
      <c r="E56" s="138" t="s">
        <v>697</v>
      </c>
      <c r="F56" s="138"/>
      <c r="G56" s="104" t="s">
        <v>674</v>
      </c>
      <c r="H56" s="104" t="s">
        <v>397</v>
      </c>
      <c r="I56" s="104" t="s">
        <v>397</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339" t="s">
        <v>698</v>
      </c>
      <c r="D60" s="340"/>
      <c r="E60" s="340"/>
      <c r="F60" s="340"/>
      <c r="G60" s="340"/>
      <c r="H60" s="340"/>
      <c r="I60" s="340"/>
      <c r="J60" s="340"/>
      <c r="K60" s="341"/>
    </row>
    <row r="61" spans="1:14" ht="20.25" customHeight="1" x14ac:dyDescent="0.4">
      <c r="A61" s="126"/>
      <c r="B61" s="127"/>
      <c r="C61" s="339"/>
      <c r="D61" s="340"/>
      <c r="E61" s="340"/>
      <c r="F61" s="340"/>
      <c r="G61" s="340"/>
      <c r="H61" s="340"/>
      <c r="I61" s="340"/>
      <c r="J61" s="340"/>
      <c r="K61" s="341"/>
    </row>
    <row r="62" spans="1:14" ht="20.25" customHeight="1" x14ac:dyDescent="0.4">
      <c r="A62" s="126"/>
      <c r="B62" s="127"/>
      <c r="C62" s="339"/>
      <c r="D62" s="340"/>
      <c r="E62" s="340"/>
      <c r="F62" s="340"/>
      <c r="G62" s="340"/>
      <c r="H62" s="340"/>
      <c r="I62" s="340"/>
      <c r="J62" s="340"/>
      <c r="K62" s="341"/>
    </row>
    <row r="63" spans="1:14" ht="20.25" customHeight="1" x14ac:dyDescent="0.4">
      <c r="A63" s="128"/>
      <c r="B63" s="127"/>
      <c r="C63" s="340"/>
      <c r="D63" s="340"/>
      <c r="E63" s="340"/>
      <c r="F63" s="340"/>
      <c r="G63" s="340"/>
      <c r="H63" s="340"/>
      <c r="I63" s="340"/>
      <c r="J63" s="340"/>
      <c r="K63" s="341"/>
    </row>
    <row r="64" spans="1:14" ht="20.25" customHeight="1" thickBot="1" x14ac:dyDescent="0.45">
      <c r="A64" s="129"/>
      <c r="B64" s="130"/>
      <c r="C64" s="342"/>
      <c r="D64" s="342"/>
      <c r="E64" s="342"/>
      <c r="F64" s="342"/>
      <c r="G64" s="342"/>
      <c r="H64" s="342"/>
      <c r="I64" s="342"/>
      <c r="J64" s="342"/>
      <c r="K64" s="343"/>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65" priority="10">
      <formula>LEN(TRIM(C24))=0</formula>
    </cfRule>
  </conditionalFormatting>
  <conditionalFormatting sqref="C6:G11 H11 C26:I27 K26:K27 G1:H1 I2 C2:C3 K3 C5:E5 G5:K5 J6:K6 J7 H8 C12 C22:F22 C29:E29 G29">
    <cfRule type="containsBlanks" dxfId="364" priority="12">
      <formula>LEN(TRIM(C1))=0</formula>
    </cfRule>
  </conditionalFormatting>
  <conditionalFormatting sqref="C9:G11 J9:K11 H11 C27:I27 K27">
    <cfRule type="expression" dxfId="363"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62"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61" priority="11">
      <formula>LEN(TRIM(J8))=0</formula>
    </cfRule>
  </conditionalFormatting>
  <conditionalFormatting sqref="J50:K50">
    <cfRule type="containsBlanks" dxfId="360"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D89BC-0986-46DC-87C9-DC5225E688E4}">
  <dimension ref="A1:N66"/>
  <sheetViews>
    <sheetView view="pageBreakPreview" topLeftCell="A24"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373">
        <v>45561</v>
      </c>
      <c r="H1" s="374"/>
      <c r="I1" s="33" t="s">
        <v>390</v>
      </c>
      <c r="J1" s="375">
        <v>45748</v>
      </c>
      <c r="K1" s="376"/>
      <c r="L1" s="34"/>
      <c r="M1" s="34"/>
      <c r="N1" s="34"/>
    </row>
    <row r="2" spans="1:14" ht="27" customHeight="1" x14ac:dyDescent="0.4">
      <c r="A2" s="128" t="s">
        <v>391</v>
      </c>
      <c r="B2" s="127"/>
      <c r="C2" s="232" t="s">
        <v>1606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124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1607</v>
      </c>
      <c r="D5" s="265"/>
      <c r="E5" s="266"/>
      <c r="F5" s="40" t="s">
        <v>396</v>
      </c>
      <c r="G5" s="268" t="str">
        <f>HYPERLINK("https://www.pocket-land.jp/edogawadai/")</f>
        <v>https://www.pocket-land.jp/edogawadai/</v>
      </c>
      <c r="H5" s="265"/>
      <c r="I5" s="265"/>
      <c r="J5" s="265"/>
      <c r="K5" s="267"/>
      <c r="L5" s="37"/>
      <c r="M5" s="37"/>
      <c r="N5" s="37"/>
    </row>
    <row r="6" spans="1:14" ht="27" customHeight="1" x14ac:dyDescent="0.4">
      <c r="A6" s="181" t="s">
        <v>398</v>
      </c>
      <c r="B6" s="125"/>
      <c r="C6" s="248" t="s">
        <v>1608</v>
      </c>
      <c r="D6" s="249"/>
      <c r="E6" s="249"/>
      <c r="F6" s="249"/>
      <c r="G6" s="249"/>
      <c r="H6" s="254" t="s">
        <v>399</v>
      </c>
      <c r="I6" s="111" t="s">
        <v>400</v>
      </c>
      <c r="J6" s="256" t="s">
        <v>1898</v>
      </c>
      <c r="K6" s="257"/>
      <c r="L6" s="41"/>
      <c r="M6" s="41"/>
      <c r="N6" s="41"/>
    </row>
    <row r="7" spans="1:14" ht="27" customHeight="1" x14ac:dyDescent="0.4">
      <c r="A7" s="128"/>
      <c r="B7" s="127"/>
      <c r="C7" s="250"/>
      <c r="D7" s="251"/>
      <c r="E7" s="251"/>
      <c r="F7" s="251"/>
      <c r="G7" s="251"/>
      <c r="H7" s="255"/>
      <c r="I7" s="258" t="s">
        <v>401</v>
      </c>
      <c r="J7" s="260" t="s">
        <v>402</v>
      </c>
      <c r="K7" s="261"/>
      <c r="L7" s="41"/>
      <c r="M7" s="41"/>
      <c r="N7" s="41"/>
    </row>
    <row r="8" spans="1:14" ht="27" customHeight="1" x14ac:dyDescent="0.4">
      <c r="A8" s="206"/>
      <c r="B8" s="207"/>
      <c r="C8" s="252"/>
      <c r="D8" s="253"/>
      <c r="E8" s="253"/>
      <c r="F8" s="253"/>
      <c r="G8" s="253"/>
      <c r="H8" s="42"/>
      <c r="I8" s="259"/>
      <c r="J8" s="196">
        <v>1</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1609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366" t="s">
        <v>1610</v>
      </c>
      <c r="D22" s="203"/>
      <c r="E22" s="202" t="s">
        <v>654</v>
      </c>
      <c r="F22" s="203"/>
      <c r="G22" s="367" t="s">
        <v>1611</v>
      </c>
      <c r="H22" s="368"/>
      <c r="I22" s="43" t="s">
        <v>416</v>
      </c>
      <c r="J22" s="198"/>
      <c r="K22" s="199"/>
      <c r="L22" s="41"/>
      <c r="M22" s="41"/>
      <c r="N22" s="41"/>
    </row>
    <row r="23" spans="1:14" ht="27" customHeight="1" x14ac:dyDescent="0.4">
      <c r="A23" s="128"/>
      <c r="B23" s="127"/>
      <c r="C23" s="200" t="s">
        <v>417</v>
      </c>
      <c r="D23" s="201"/>
      <c r="E23" s="200" t="s">
        <v>418</v>
      </c>
      <c r="F23" s="201"/>
      <c r="G23" s="369"/>
      <c r="H23" s="370"/>
      <c r="I23" s="43" t="s">
        <v>419</v>
      </c>
      <c r="J23" s="198"/>
      <c r="K23" s="199"/>
      <c r="L23" s="41"/>
      <c r="M23" s="41"/>
      <c r="N23" s="41"/>
    </row>
    <row r="24" spans="1:14" ht="27" customHeight="1" x14ac:dyDescent="0.4">
      <c r="A24" s="206"/>
      <c r="B24" s="207"/>
      <c r="C24" s="202">
        <v>12</v>
      </c>
      <c r="D24" s="203"/>
      <c r="E24" s="202">
        <v>11</v>
      </c>
      <c r="F24" s="203"/>
      <c r="G24" s="371"/>
      <c r="H24" s="372"/>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7</v>
      </c>
      <c r="E26" s="50">
        <v>8</v>
      </c>
      <c r="F26" s="50">
        <v>8</v>
      </c>
      <c r="G26" s="50">
        <v>8</v>
      </c>
      <c r="H26" s="50">
        <v>8</v>
      </c>
      <c r="I26" s="184">
        <f>SUM(C26:H26)</f>
        <v>45</v>
      </c>
      <c r="J26" s="185"/>
      <c r="K26" s="51" t="s">
        <v>472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8</v>
      </c>
      <c r="F29" s="56">
        <v>0</v>
      </c>
      <c r="G29" s="56">
        <v>0</v>
      </c>
      <c r="H29" s="56">
        <v>2</v>
      </c>
      <c r="I29" s="56">
        <v>0</v>
      </c>
      <c r="J29" s="56">
        <v>1</v>
      </c>
      <c r="K29" s="57">
        <v>0</v>
      </c>
      <c r="L29" s="47"/>
      <c r="M29" s="47"/>
      <c r="N29" s="47"/>
    </row>
    <row r="30" spans="1:14" ht="27" customHeight="1" thickBot="1" x14ac:dyDescent="0.45">
      <c r="A30" s="103"/>
      <c r="B30" s="58" t="s">
        <v>444</v>
      </c>
      <c r="C30" s="59" t="s">
        <v>445</v>
      </c>
      <c r="D30" s="59" t="s">
        <v>445</v>
      </c>
      <c r="E30" s="59">
        <v>3</v>
      </c>
      <c r="F30" s="59">
        <v>0</v>
      </c>
      <c r="G30" s="59">
        <v>1</v>
      </c>
      <c r="H30" s="59">
        <v>0</v>
      </c>
      <c r="I30" s="59">
        <v>0</v>
      </c>
      <c r="J30" s="59">
        <v>0</v>
      </c>
      <c r="K30" s="60">
        <v>0</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1612</v>
      </c>
      <c r="D32" s="162"/>
      <c r="E32" s="163"/>
      <c r="F32" s="161" t="s">
        <v>1096</v>
      </c>
      <c r="G32" s="162"/>
      <c r="H32" s="163"/>
      <c r="I32" s="161" t="s">
        <v>1613</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1096</v>
      </c>
      <c r="D39" s="174"/>
      <c r="E39" s="175"/>
      <c r="F39" s="173" t="s">
        <v>1614</v>
      </c>
      <c r="G39" s="174"/>
      <c r="H39" s="175"/>
      <c r="I39" s="173" t="s">
        <v>1615</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5">
        <v>5400</v>
      </c>
      <c r="I46" s="104"/>
      <c r="J46" s="139" t="s">
        <v>1616</v>
      </c>
      <c r="K46" s="140"/>
    </row>
    <row r="47" spans="1:11" ht="20.25" customHeight="1" x14ac:dyDescent="0.4">
      <c r="A47" s="126"/>
      <c r="B47" s="146"/>
      <c r="C47" s="157" t="s">
        <v>470</v>
      </c>
      <c r="D47" s="158"/>
      <c r="E47" s="138" t="s">
        <v>1617</v>
      </c>
      <c r="F47" s="138"/>
      <c r="G47" s="104" t="s">
        <v>1618</v>
      </c>
      <c r="H47" s="62" t="s">
        <v>1619</v>
      </c>
      <c r="I47" s="104"/>
      <c r="J47" s="139" t="s">
        <v>1616</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1620</v>
      </c>
      <c r="F49" s="138"/>
      <c r="G49" s="104"/>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1617</v>
      </c>
      <c r="F51" s="160"/>
      <c r="G51" s="104" t="s">
        <v>1163</v>
      </c>
      <c r="H51" s="62" t="s">
        <v>1621</v>
      </c>
      <c r="I51" s="104"/>
      <c r="J51" s="139" t="s">
        <v>1616</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1622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78.599999999999994"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59" priority="2" stopIfTrue="1">
      <formula>$K$4=""</formula>
    </cfRule>
  </conditionalFormatting>
  <conditionalFormatting sqref="G1:H1 C5:E5 G5:K5 H8 C6:G11 H11 G29 G46:K46 E47:K49 J6:K6 C2:C3 C26:I27 K26:K27 C12 C29:E29 K3 I2 J8:K8 J7 C22:F22">
    <cfRule type="containsBlanks" dxfId="35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7" priority="4">
      <formula>LEN(TRIM(C24))=0</formula>
    </cfRule>
  </conditionalFormatting>
  <conditionalFormatting sqref="E24:F24">
    <cfRule type="containsBlanks" dxfId="356" priority="3">
      <formula>LEN(TRIM(E24))=0</formula>
    </cfRule>
  </conditionalFormatting>
  <conditionalFormatting sqref="J9:K9 J11:K11 J10">
    <cfRule type="containsBlanks" dxfId="355" priority="7">
      <formula>LEN(TRIM(J9))=0</formula>
    </cfRule>
  </conditionalFormatting>
  <conditionalFormatting sqref="C2:H4 J2:K2 K3:K4 G5:K5 C5:E5 H8 C6:G11 H11 J6:K11 C12:K20 C24:H24 G23:H23 J22:K24 C26:K27 C29:K30 C32:K37 C39:K44 G46:K51 E47:F51 C55:K57 C60:K64 C22:H22">
    <cfRule type="notContainsErrors" priority="1">
      <formula>NOT(ISERROR(C2))</formula>
    </cfRule>
  </conditionalFormatting>
  <dataValidations count="2">
    <dataValidation type="whole" operator="greaterThanOrEqual" allowBlank="1" showInputMessage="1" showErrorMessage="1" sqref="E29:K30 C29:D29" xr:uid="{64A1FE37-8A23-41E5-B586-ADA90E1D5992}">
      <formula1>0</formula1>
    </dataValidation>
    <dataValidation type="list" allowBlank="1" showInputMessage="1" showErrorMessage="1" sqref="J2:K2" xr:uid="{BBFA08D1-9485-4FF1-A9BF-34E6FA835CBA}">
      <formula1>"保育所,認定こども園,小規模保育事業"</formula1>
    </dataValidation>
  </dataValidations>
  <hyperlinks>
    <hyperlink ref="A1:B1" location="公表用一覧!A1" display=" &lt;戻る" xr:uid="{62AA2651-56D7-467E-9443-AA62FFB9E551}"/>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146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125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147</v>
      </c>
      <c r="D5" s="265"/>
      <c r="E5" s="266"/>
      <c r="F5" s="40" t="s">
        <v>396</v>
      </c>
      <c r="G5" s="268" t="str">
        <f>HYPERLINK("https://www.keyakinomori.ed.jp/")</f>
        <v>https://www.keyakinomori.ed.jp/</v>
      </c>
      <c r="H5" s="265"/>
      <c r="I5" s="265"/>
      <c r="J5" s="265"/>
      <c r="K5" s="267"/>
      <c r="L5" s="37"/>
      <c r="M5" s="37"/>
      <c r="N5" s="37"/>
    </row>
    <row r="6" spans="1:14" ht="27" customHeight="1" x14ac:dyDescent="0.4">
      <c r="A6" s="181" t="s">
        <v>398</v>
      </c>
      <c r="B6" s="125"/>
      <c r="C6" s="248" t="s">
        <v>699</v>
      </c>
      <c r="D6" s="249"/>
      <c r="E6" s="249"/>
      <c r="F6" s="249"/>
      <c r="G6" s="249"/>
      <c r="H6" s="254" t="s">
        <v>399</v>
      </c>
      <c r="I6" s="111" t="s">
        <v>400</v>
      </c>
      <c r="J6" s="256">
        <v>24</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403</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701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703</v>
      </c>
      <c r="K22" s="199"/>
      <c r="L22" s="41"/>
      <c r="M22" s="41"/>
      <c r="N22" s="41"/>
    </row>
    <row r="23" spans="1:14" ht="27" customHeight="1" x14ac:dyDescent="0.4">
      <c r="A23" s="128"/>
      <c r="B23" s="127"/>
      <c r="C23" s="200" t="s">
        <v>417</v>
      </c>
      <c r="D23" s="201"/>
      <c r="E23" s="200" t="s">
        <v>418</v>
      </c>
      <c r="F23" s="201"/>
      <c r="G23" s="223"/>
      <c r="H23" s="224"/>
      <c r="I23" s="43" t="s">
        <v>419</v>
      </c>
      <c r="J23" s="198" t="s">
        <v>704</v>
      </c>
      <c r="K23" s="199"/>
      <c r="L23" s="41"/>
      <c r="M23" s="41"/>
      <c r="N23" s="41"/>
    </row>
    <row r="24" spans="1:14" ht="27" customHeight="1" x14ac:dyDescent="0.4">
      <c r="A24" s="206"/>
      <c r="B24" s="207"/>
      <c r="C24" s="202" t="s">
        <v>566</v>
      </c>
      <c r="D24" s="203"/>
      <c r="E24" s="202" t="s">
        <v>705</v>
      </c>
      <c r="F24" s="203"/>
      <c r="G24" s="225"/>
      <c r="H24" s="226"/>
      <c r="I24" s="44" t="s">
        <v>421</v>
      </c>
      <c r="J24" s="204" t="s">
        <v>706</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24</v>
      </c>
      <c r="E26" s="50">
        <v>27</v>
      </c>
      <c r="F26" s="50">
        <v>30</v>
      </c>
      <c r="G26" s="50">
        <v>30</v>
      </c>
      <c r="H26" s="50">
        <v>30</v>
      </c>
      <c r="I26" s="184">
        <f>SUM(C26:H26)</f>
        <v>150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14</v>
      </c>
      <c r="F29" s="56"/>
      <c r="G29" s="56">
        <v>3</v>
      </c>
      <c r="H29" s="56">
        <v>1</v>
      </c>
      <c r="I29" s="56"/>
      <c r="J29" s="56">
        <v>2</v>
      </c>
      <c r="K29" s="57"/>
      <c r="L29" s="47"/>
      <c r="M29" s="47"/>
      <c r="N29" s="47"/>
    </row>
    <row r="30" spans="1:14" ht="27" customHeight="1" thickBot="1" x14ac:dyDescent="0.45">
      <c r="A30" s="103"/>
      <c r="B30" s="58" t="s">
        <v>444</v>
      </c>
      <c r="C30" s="59" t="s">
        <v>445</v>
      </c>
      <c r="D30" s="59" t="s">
        <v>445</v>
      </c>
      <c r="E30" s="59">
        <v>6</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707</v>
      </c>
      <c r="D32" s="162"/>
      <c r="E32" s="163"/>
      <c r="F32" s="161" t="s">
        <v>708</v>
      </c>
      <c r="G32" s="162"/>
      <c r="H32" s="163"/>
      <c r="I32" s="161" t="s">
        <v>709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710</v>
      </c>
      <c r="D39" s="174"/>
      <c r="E39" s="175"/>
      <c r="F39" s="173" t="s">
        <v>711</v>
      </c>
      <c r="G39" s="174"/>
      <c r="H39" s="175"/>
      <c r="I39" s="173" t="s">
        <v>712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714</v>
      </c>
      <c r="J46" s="139" t="s">
        <v>715</v>
      </c>
      <c r="K46" s="140"/>
    </row>
    <row r="47" spans="1:11" ht="20.25" customHeight="1" x14ac:dyDescent="0.4">
      <c r="A47" s="126"/>
      <c r="B47" s="146"/>
      <c r="C47" s="157" t="s">
        <v>470</v>
      </c>
      <c r="D47" s="158"/>
      <c r="E47" s="138" t="s">
        <v>716</v>
      </c>
      <c r="F47" s="138"/>
      <c r="G47" s="104" t="s">
        <v>472</v>
      </c>
      <c r="H47" s="62" t="s">
        <v>717</v>
      </c>
      <c r="I47" s="104" t="s">
        <v>718</v>
      </c>
      <c r="J47" s="139" t="s">
        <v>715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t="s">
        <v>719</v>
      </c>
      <c r="F50" s="160"/>
      <c r="G50" s="104" t="s">
        <v>720</v>
      </c>
      <c r="H50" s="62" t="s">
        <v>721</v>
      </c>
      <c r="I50" s="104" t="s">
        <v>722</v>
      </c>
      <c r="J50" s="139" t="s">
        <v>723</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724</v>
      </c>
      <c r="F55" s="154"/>
      <c r="G55" s="106" t="s">
        <v>725</v>
      </c>
      <c r="H55" s="66" t="s">
        <v>397</v>
      </c>
      <c r="I55" s="66" t="s">
        <v>397</v>
      </c>
      <c r="J55" s="155" t="s">
        <v>492</v>
      </c>
      <c r="K55" s="156"/>
    </row>
    <row r="56" spans="1:14" ht="20.25" customHeight="1" x14ac:dyDescent="0.4">
      <c r="A56" s="126"/>
      <c r="B56" s="146"/>
      <c r="C56" s="136" t="s">
        <v>726</v>
      </c>
      <c r="D56" s="137"/>
      <c r="E56" s="138" t="s">
        <v>727</v>
      </c>
      <c r="F56" s="138"/>
      <c r="G56" s="104" t="s">
        <v>593</v>
      </c>
      <c r="H56" s="67" t="s">
        <v>397</v>
      </c>
      <c r="I56" s="67" t="s">
        <v>397</v>
      </c>
      <c r="J56" s="139" t="s">
        <v>492</v>
      </c>
      <c r="K56" s="140"/>
    </row>
    <row r="57" spans="1:14" ht="20.25" customHeight="1" x14ac:dyDescent="0.4">
      <c r="A57" s="126"/>
      <c r="B57" s="146"/>
      <c r="C57" s="136" t="s">
        <v>728</v>
      </c>
      <c r="D57" s="137"/>
      <c r="E57" s="138" t="s">
        <v>724</v>
      </c>
      <c r="F57" s="138"/>
      <c r="G57" s="104" t="s">
        <v>725</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729</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54" priority="3">
      <formula>LEN(TRIM(C24))=0</formula>
    </cfRule>
  </conditionalFormatting>
  <conditionalFormatting sqref="C9:G11 J9:K11 H11 C27:I27 K27">
    <cfRule type="expression" dxfId="353" priority="2" stopIfTrue="1">
      <formula>$K$4=""</formula>
    </cfRule>
  </conditionalFormatting>
  <conditionalFormatting sqref="E47:K49 C6:G11 H11 C26:I27 K26:K27 G1:H1 I2 C2:C3 K3 C5:E5 G5:K5 J6:K6 J7 H8 C12 C22:F22 C29:E29 G29 G46:K46">
    <cfRule type="containsBlanks" dxfId="35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51"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149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126</v>
      </c>
      <c r="L3" s="37"/>
      <c r="M3" s="37"/>
      <c r="N3" s="37"/>
    </row>
    <row r="4" spans="1:14" ht="27" customHeight="1" x14ac:dyDescent="0.4">
      <c r="A4" s="206"/>
      <c r="B4" s="207"/>
      <c r="C4" s="235"/>
      <c r="D4" s="236"/>
      <c r="E4" s="236"/>
      <c r="F4" s="236"/>
      <c r="G4" s="236"/>
      <c r="H4" s="237"/>
      <c r="I4" s="240" t="s">
        <v>394</v>
      </c>
      <c r="J4" s="241"/>
      <c r="K4" s="39">
        <v>360</v>
      </c>
      <c r="L4" s="37"/>
      <c r="M4" s="37"/>
      <c r="N4" s="37"/>
    </row>
    <row r="5" spans="1:14" ht="27" customHeight="1" x14ac:dyDescent="0.4">
      <c r="A5" s="262" t="s">
        <v>395</v>
      </c>
      <c r="B5" s="263"/>
      <c r="C5" s="264" t="s">
        <v>26</v>
      </c>
      <c r="D5" s="265"/>
      <c r="E5" s="266"/>
      <c r="F5" s="40" t="s">
        <v>396</v>
      </c>
      <c r="G5" s="264"/>
      <c r="H5" s="265"/>
      <c r="I5" s="265"/>
      <c r="J5" s="265"/>
      <c r="K5" s="267"/>
      <c r="L5" s="37"/>
      <c r="M5" s="37"/>
      <c r="N5" s="37"/>
    </row>
    <row r="6" spans="1:14" ht="27" customHeight="1" x14ac:dyDescent="0.4">
      <c r="A6" s="181" t="s">
        <v>398</v>
      </c>
      <c r="B6" s="125"/>
      <c r="C6" s="358" t="s">
        <v>150</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670</v>
      </c>
      <c r="I8" s="259"/>
      <c r="J8" s="196" t="s">
        <v>405</v>
      </c>
      <c r="K8" s="197"/>
      <c r="L8" s="41"/>
      <c r="M8" s="41"/>
      <c r="N8" s="41"/>
    </row>
    <row r="9" spans="1:14" ht="27" customHeight="1" x14ac:dyDescent="0.4">
      <c r="A9" s="242" t="s">
        <v>404</v>
      </c>
      <c r="B9" s="243"/>
      <c r="C9" s="248" t="s">
        <v>152</v>
      </c>
      <c r="D9" s="249"/>
      <c r="E9" s="249"/>
      <c r="F9" s="249"/>
      <c r="G9" s="249"/>
      <c r="H9" s="254" t="s">
        <v>399</v>
      </c>
      <c r="I9" s="111" t="s">
        <v>400</v>
      </c>
      <c r="J9" s="256">
        <v>0</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t="s">
        <v>670</v>
      </c>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t="s">
        <v>85</v>
      </c>
      <c r="D26" s="50" t="s">
        <v>85</v>
      </c>
      <c r="E26" s="50">
        <v>42</v>
      </c>
      <c r="F26" s="50">
        <v>42</v>
      </c>
      <c r="G26" s="50">
        <v>42</v>
      </c>
      <c r="H26" s="50">
        <v>42</v>
      </c>
      <c r="I26" s="184">
        <f>SUM(C26:H26)</f>
        <v>168</v>
      </c>
      <c r="J26" s="185"/>
      <c r="K26" s="51" t="s">
        <v>151</v>
      </c>
      <c r="L26" s="47"/>
      <c r="M26" s="47"/>
      <c r="N26" s="47"/>
    </row>
    <row r="27" spans="1:14" ht="27" customHeight="1" x14ac:dyDescent="0.4">
      <c r="A27" s="52"/>
      <c r="B27" s="53" t="s">
        <v>432</v>
      </c>
      <c r="C27" s="42">
        <v>15</v>
      </c>
      <c r="D27" s="42">
        <v>35</v>
      </c>
      <c r="E27" s="42" t="s">
        <v>85</v>
      </c>
      <c r="F27" s="42" t="s">
        <v>85</v>
      </c>
      <c r="G27" s="42" t="s">
        <v>85</v>
      </c>
      <c r="H27" s="42" t="s">
        <v>85</v>
      </c>
      <c r="I27" s="186">
        <f>SUM(C27:H27)</f>
        <v>50</v>
      </c>
      <c r="J27" s="187"/>
      <c r="K27" s="54" t="s">
        <v>16</v>
      </c>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50"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9" priority="4">
      <formula>LEN(TRIM(C24))=0</formula>
    </cfRule>
  </conditionalFormatting>
  <conditionalFormatting sqref="E24:F24">
    <cfRule type="containsBlanks" dxfId="348"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9B732B-72D8-41E4-AF39-4FFDEB53F584}">
  <dimension ref="A1:N70"/>
  <sheetViews>
    <sheetView view="pageBreakPreview" zoomScaleNormal="100" zoomScaleSheetLayoutView="100" workbookViewId="0">
      <selection sqref="A1:B1"/>
    </sheetView>
  </sheetViews>
  <sheetFormatPr defaultRowHeight="26.25" customHeight="1" x14ac:dyDescent="0.4"/>
  <cols>
    <col min="1" max="1" width="3" style="107" customWidth="1"/>
    <col min="2" max="5" width="8.25" style="107" customWidth="1"/>
    <col min="6" max="8" width="8.5" style="107" customWidth="1"/>
    <col min="9"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45541</v>
      </c>
      <c r="H1" s="229"/>
      <c r="I1" s="33" t="s">
        <v>390</v>
      </c>
      <c r="J1" s="230">
        <v>45748</v>
      </c>
      <c r="K1" s="231"/>
      <c r="L1" s="34"/>
      <c r="M1" s="34"/>
      <c r="N1" s="34"/>
    </row>
    <row r="2" spans="1:14" ht="27" customHeight="1" x14ac:dyDescent="0.4">
      <c r="A2" s="128" t="s">
        <v>391</v>
      </c>
      <c r="B2" s="127"/>
      <c r="C2" s="232" t="s">
        <v>1143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300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1144</v>
      </c>
      <c r="D5" s="265"/>
      <c r="E5" s="266"/>
      <c r="F5" s="40" t="s">
        <v>396</v>
      </c>
      <c r="G5" s="268" t="str">
        <f>HYPERLINK("https://seikamarin.com/")</f>
        <v>https://seikamarin.com/</v>
      </c>
      <c r="H5" s="265"/>
      <c r="I5" s="265"/>
      <c r="J5" s="265"/>
      <c r="K5" s="267"/>
      <c r="L5" s="37"/>
      <c r="M5" s="37"/>
      <c r="N5" s="37"/>
    </row>
    <row r="6" spans="1:14" ht="27" customHeight="1" x14ac:dyDescent="0.4">
      <c r="A6" s="181" t="s">
        <v>398</v>
      </c>
      <c r="B6" s="125"/>
      <c r="C6" s="248" t="s">
        <v>1145</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519</v>
      </c>
      <c r="I8" s="259"/>
      <c r="J8" s="196">
        <v>13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1146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782</v>
      </c>
      <c r="D22" s="203"/>
      <c r="E22" s="202" t="s">
        <v>522</v>
      </c>
      <c r="F22" s="203"/>
      <c r="G22" s="221"/>
      <c r="H22" s="222"/>
      <c r="I22" s="43" t="s">
        <v>416</v>
      </c>
      <c r="J22" s="198" t="s">
        <v>857</v>
      </c>
      <c r="K22" s="199"/>
      <c r="L22" s="41"/>
      <c r="M22" s="41"/>
      <c r="N22" s="41"/>
    </row>
    <row r="23" spans="1:14" ht="27" customHeight="1" x14ac:dyDescent="0.4">
      <c r="A23" s="128"/>
      <c r="B23" s="127"/>
      <c r="C23" s="200" t="s">
        <v>417</v>
      </c>
      <c r="D23" s="201"/>
      <c r="E23" s="200" t="s">
        <v>418</v>
      </c>
      <c r="F23" s="201"/>
      <c r="G23" s="223"/>
      <c r="H23" s="224"/>
      <c r="I23" s="43" t="s">
        <v>419</v>
      </c>
      <c r="J23" s="198" t="s">
        <v>445</v>
      </c>
      <c r="K23" s="199"/>
      <c r="L23" s="41"/>
      <c r="M23" s="41"/>
      <c r="N23" s="41"/>
    </row>
    <row r="24" spans="1:14" ht="27" customHeight="1" x14ac:dyDescent="0.4">
      <c r="A24" s="206"/>
      <c r="B24" s="207"/>
      <c r="C24" s="202" t="s">
        <v>1147</v>
      </c>
      <c r="D24" s="203"/>
      <c r="E24" s="202" t="s">
        <v>526</v>
      </c>
      <c r="F24" s="203"/>
      <c r="G24" s="225"/>
      <c r="H24" s="226"/>
      <c r="I24" s="44" t="s">
        <v>421</v>
      </c>
      <c r="J24" s="204" t="s">
        <v>1148</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18</v>
      </c>
      <c r="E26" s="50">
        <v>18</v>
      </c>
      <c r="F26" s="50">
        <v>24</v>
      </c>
      <c r="G26" s="50">
        <v>24</v>
      </c>
      <c r="H26" s="50">
        <v>24</v>
      </c>
      <c r="I26" s="184">
        <f>SUM(C26:H26)</f>
        <v>120</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20</v>
      </c>
      <c r="F29" s="56"/>
      <c r="G29" s="56"/>
      <c r="H29" s="56">
        <v>2</v>
      </c>
      <c r="I29" s="56"/>
      <c r="J29" s="56">
        <v>1</v>
      </c>
      <c r="K29" s="57"/>
      <c r="L29" s="47"/>
      <c r="M29" s="47"/>
      <c r="N29" s="47"/>
    </row>
    <row r="30" spans="1:14" ht="27" customHeight="1" thickBot="1" x14ac:dyDescent="0.45">
      <c r="A30" s="103"/>
      <c r="B30" s="58" t="s">
        <v>444</v>
      </c>
      <c r="C30" s="59" t="s">
        <v>445</v>
      </c>
      <c r="D30" s="59" t="s">
        <v>445</v>
      </c>
      <c r="E30" s="59">
        <v>15</v>
      </c>
      <c r="F30" s="59"/>
      <c r="G30" s="59"/>
      <c r="H30" s="59"/>
      <c r="I30" s="59">
        <v>4</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1149</v>
      </c>
      <c r="D32" s="162"/>
      <c r="E32" s="163"/>
      <c r="F32" s="379" t="s">
        <v>1150</v>
      </c>
      <c r="G32" s="380"/>
      <c r="H32" s="381"/>
      <c r="I32" s="314" t="s">
        <v>1151</v>
      </c>
      <c r="J32" s="315"/>
      <c r="K32" s="316"/>
    </row>
    <row r="33" spans="1:11" ht="20.25" customHeight="1" x14ac:dyDescent="0.4">
      <c r="A33" s="126"/>
      <c r="B33" s="146"/>
      <c r="C33" s="164"/>
      <c r="D33" s="165"/>
      <c r="E33" s="166"/>
      <c r="F33" s="382"/>
      <c r="G33" s="383"/>
      <c r="H33" s="384"/>
      <c r="I33" s="250"/>
      <c r="J33" s="251"/>
      <c r="K33" s="317"/>
    </row>
    <row r="34" spans="1:11" ht="20.25" customHeight="1" x14ac:dyDescent="0.4">
      <c r="A34" s="126"/>
      <c r="B34" s="146"/>
      <c r="C34" s="164"/>
      <c r="D34" s="165"/>
      <c r="E34" s="166"/>
      <c r="F34" s="382"/>
      <c r="G34" s="383"/>
      <c r="H34" s="384"/>
      <c r="I34" s="250"/>
      <c r="J34" s="251"/>
      <c r="K34" s="317"/>
    </row>
    <row r="35" spans="1:11" ht="20.25" customHeight="1" x14ac:dyDescent="0.4">
      <c r="A35" s="126"/>
      <c r="B35" s="146"/>
      <c r="C35" s="164"/>
      <c r="D35" s="165"/>
      <c r="E35" s="166"/>
      <c r="F35" s="382"/>
      <c r="G35" s="383"/>
      <c r="H35" s="384"/>
      <c r="I35" s="250"/>
      <c r="J35" s="251"/>
      <c r="K35" s="317"/>
    </row>
    <row r="36" spans="1:11" ht="20.25" customHeight="1" x14ac:dyDescent="0.4">
      <c r="A36" s="126"/>
      <c r="B36" s="146"/>
      <c r="C36" s="164"/>
      <c r="D36" s="165"/>
      <c r="E36" s="166"/>
      <c r="F36" s="382"/>
      <c r="G36" s="383"/>
      <c r="H36" s="384"/>
      <c r="I36" s="250"/>
      <c r="J36" s="251"/>
      <c r="K36" s="317"/>
    </row>
    <row r="37" spans="1:11" ht="20.25" customHeight="1" x14ac:dyDescent="0.4">
      <c r="A37" s="126"/>
      <c r="B37" s="146"/>
      <c r="C37" s="164"/>
      <c r="D37" s="165"/>
      <c r="E37" s="166"/>
      <c r="F37" s="382"/>
      <c r="G37" s="383"/>
      <c r="H37" s="384"/>
      <c r="I37" s="250"/>
      <c r="J37" s="251"/>
      <c r="K37" s="317"/>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1152</v>
      </c>
      <c r="D39" s="174"/>
      <c r="E39" s="175"/>
      <c r="F39" s="173" t="s">
        <v>1153</v>
      </c>
      <c r="G39" s="174"/>
      <c r="H39" s="175"/>
      <c r="I39" s="173" t="s">
        <v>1154</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1155</v>
      </c>
      <c r="J45" s="150" t="s">
        <v>463</v>
      </c>
      <c r="K45" s="151"/>
    </row>
    <row r="46" spans="1:11" ht="20.25" customHeight="1" x14ac:dyDescent="0.4">
      <c r="A46" s="126"/>
      <c r="B46" s="146"/>
      <c r="C46" s="157" t="s">
        <v>464</v>
      </c>
      <c r="D46" s="158"/>
      <c r="E46" s="159" t="s">
        <v>465</v>
      </c>
      <c r="F46" s="159"/>
      <c r="G46" s="104" t="s">
        <v>466</v>
      </c>
      <c r="H46" s="62" t="s">
        <v>1114</v>
      </c>
      <c r="I46" s="104" t="s">
        <v>468</v>
      </c>
      <c r="J46" s="139" t="s">
        <v>544</v>
      </c>
      <c r="K46" s="140"/>
    </row>
    <row r="47" spans="1:11" ht="29.25" customHeight="1" x14ac:dyDescent="0.4">
      <c r="A47" s="126"/>
      <c r="B47" s="146"/>
      <c r="C47" s="157" t="s">
        <v>470</v>
      </c>
      <c r="D47" s="158"/>
      <c r="E47" s="138" t="s">
        <v>471</v>
      </c>
      <c r="F47" s="138"/>
      <c r="G47" s="104" t="s">
        <v>472</v>
      </c>
      <c r="H47" s="62" t="s">
        <v>1156</v>
      </c>
      <c r="I47" s="74" t="s">
        <v>1157</v>
      </c>
      <c r="J47" s="139" t="s">
        <v>544</v>
      </c>
      <c r="K47" s="140"/>
    </row>
    <row r="48" spans="1:11" ht="20.25" customHeight="1" x14ac:dyDescent="0.4">
      <c r="A48" s="126"/>
      <c r="B48" s="146"/>
      <c r="C48" s="157" t="s">
        <v>1158</v>
      </c>
      <c r="D48" s="158"/>
      <c r="E48" s="138" t="s">
        <v>465</v>
      </c>
      <c r="F48" s="138"/>
      <c r="G48" s="104" t="s">
        <v>541</v>
      </c>
      <c r="H48" s="62" t="s">
        <v>1159</v>
      </c>
      <c r="I48" s="104" t="s">
        <v>579</v>
      </c>
      <c r="J48" s="139" t="s">
        <v>544</v>
      </c>
      <c r="K48" s="140"/>
    </row>
    <row r="49" spans="1:14" ht="20.25" customHeight="1" x14ac:dyDescent="0.4">
      <c r="A49" s="126"/>
      <c r="B49" s="146"/>
      <c r="C49" s="157" t="s">
        <v>481</v>
      </c>
      <c r="D49" s="158"/>
      <c r="E49" s="138" t="s">
        <v>1160</v>
      </c>
      <c r="F49" s="138"/>
      <c r="G49" s="104" t="s">
        <v>466</v>
      </c>
      <c r="H49" s="62" t="s">
        <v>1161</v>
      </c>
      <c r="I49" s="104" t="s">
        <v>468</v>
      </c>
      <c r="J49" s="139" t="s">
        <v>544</v>
      </c>
      <c r="K49" s="140"/>
      <c r="L49" s="63"/>
      <c r="M49" s="63"/>
      <c r="N49" s="63"/>
    </row>
    <row r="50" spans="1:14" ht="20.25" customHeight="1" x14ac:dyDescent="0.4">
      <c r="A50" s="126"/>
      <c r="B50" s="146"/>
      <c r="C50" s="157" t="s">
        <v>442</v>
      </c>
      <c r="D50" s="158"/>
      <c r="E50" s="357" t="s">
        <v>1162</v>
      </c>
      <c r="F50" s="357"/>
      <c r="G50" s="104" t="s">
        <v>1163</v>
      </c>
      <c r="H50" s="62" t="s">
        <v>1164</v>
      </c>
      <c r="I50" s="104" t="s">
        <v>1165</v>
      </c>
      <c r="J50" s="139" t="s">
        <v>544</v>
      </c>
      <c r="K50" s="140"/>
      <c r="L50" s="63"/>
      <c r="M50" s="63"/>
      <c r="N50" s="63"/>
    </row>
    <row r="51" spans="1:14" ht="20.25" customHeight="1" x14ac:dyDescent="0.4">
      <c r="A51" s="126"/>
      <c r="B51" s="146"/>
      <c r="C51" s="157" t="s">
        <v>481</v>
      </c>
      <c r="D51" s="158"/>
      <c r="E51" s="357" t="s">
        <v>1162</v>
      </c>
      <c r="F51" s="357"/>
      <c r="G51" s="104" t="s">
        <v>1166</v>
      </c>
      <c r="H51" s="62" t="s">
        <v>1167</v>
      </c>
      <c r="I51" s="104" t="s">
        <v>468</v>
      </c>
      <c r="J51" s="139" t="s">
        <v>544</v>
      </c>
      <c r="K51" s="140"/>
      <c r="L51" s="63"/>
      <c r="M51" s="63"/>
      <c r="N51" s="63"/>
    </row>
    <row r="52" spans="1:14" ht="20.25" customHeight="1" x14ac:dyDescent="0.4">
      <c r="A52" s="126"/>
      <c r="B52" s="146"/>
      <c r="C52" s="157" t="s">
        <v>481</v>
      </c>
      <c r="D52" s="158"/>
      <c r="E52" s="357" t="s">
        <v>1168</v>
      </c>
      <c r="F52" s="357"/>
      <c r="G52" s="104" t="s">
        <v>466</v>
      </c>
      <c r="H52" s="62" t="s">
        <v>1169</v>
      </c>
      <c r="I52" s="104" t="s">
        <v>468</v>
      </c>
      <c r="J52" s="139" t="s">
        <v>544</v>
      </c>
      <c r="K52" s="140"/>
      <c r="L52" s="63"/>
      <c r="M52" s="63"/>
      <c r="N52" s="63"/>
    </row>
    <row r="53" spans="1:14" ht="20.25" customHeight="1" x14ac:dyDescent="0.4">
      <c r="A53" s="126"/>
      <c r="B53" s="146"/>
      <c r="C53" s="157" t="s">
        <v>481</v>
      </c>
      <c r="D53" s="158"/>
      <c r="E53" s="357" t="s">
        <v>1170</v>
      </c>
      <c r="F53" s="357"/>
      <c r="G53" s="104" t="s">
        <v>466</v>
      </c>
      <c r="H53" s="62" t="s">
        <v>1171</v>
      </c>
      <c r="I53" s="104" t="s">
        <v>468</v>
      </c>
      <c r="J53" s="139" t="s">
        <v>544</v>
      </c>
      <c r="K53" s="140"/>
      <c r="L53" s="63"/>
      <c r="M53" s="63"/>
      <c r="N53" s="63"/>
    </row>
    <row r="54" spans="1:14" ht="20.25" customHeight="1" x14ac:dyDescent="0.4">
      <c r="A54" s="126"/>
      <c r="B54" s="146"/>
      <c r="C54" s="157" t="s">
        <v>482</v>
      </c>
      <c r="D54" s="158"/>
      <c r="E54" s="357" t="s">
        <v>1172</v>
      </c>
      <c r="F54" s="357"/>
      <c r="G54" s="104" t="s">
        <v>541</v>
      </c>
      <c r="H54" s="62" t="s">
        <v>1173</v>
      </c>
      <c r="I54" s="104" t="s">
        <v>579</v>
      </c>
      <c r="J54" s="139" t="s">
        <v>544</v>
      </c>
      <c r="K54" s="140"/>
      <c r="L54" s="63"/>
    </row>
    <row r="55" spans="1:14" ht="12" customHeight="1" x14ac:dyDescent="0.4">
      <c r="A55" s="102"/>
      <c r="B55" s="119" t="s">
        <v>483</v>
      </c>
      <c r="C55" s="121" t="s">
        <v>484</v>
      </c>
      <c r="D55" s="122"/>
      <c r="E55" s="122"/>
      <c r="F55" s="122"/>
      <c r="G55" s="122"/>
      <c r="H55" s="122"/>
      <c r="I55" s="122"/>
      <c r="J55" s="122"/>
      <c r="K55" s="123"/>
      <c r="L55" s="63"/>
    </row>
    <row r="56" spans="1:14" ht="12" customHeight="1" x14ac:dyDescent="0.4">
      <c r="A56" s="64"/>
      <c r="B56" s="141"/>
      <c r="C56" s="142" t="s">
        <v>485</v>
      </c>
      <c r="D56" s="143"/>
      <c r="E56" s="143"/>
      <c r="F56" s="143"/>
      <c r="G56" s="143"/>
      <c r="H56" s="143"/>
      <c r="I56" s="143"/>
      <c r="J56" s="143"/>
      <c r="K56" s="144"/>
      <c r="L56" s="63"/>
      <c r="M56" s="63"/>
      <c r="N56" s="63"/>
    </row>
    <row r="57" spans="1:14" ht="20.25" customHeight="1" x14ac:dyDescent="0.4">
      <c r="A57" s="124" t="s">
        <v>486</v>
      </c>
      <c r="B57" s="145"/>
      <c r="C57" s="147" t="s">
        <v>487</v>
      </c>
      <c r="D57" s="148"/>
      <c r="E57" s="149" t="s">
        <v>460</v>
      </c>
      <c r="F57" s="149"/>
      <c r="G57" s="61" t="s">
        <v>488</v>
      </c>
      <c r="H57" s="61" t="s">
        <v>468</v>
      </c>
      <c r="I57" s="65" t="s">
        <v>489</v>
      </c>
      <c r="J57" s="150" t="s">
        <v>95</v>
      </c>
      <c r="K57" s="151"/>
    </row>
    <row r="58" spans="1:14" ht="20.25" customHeight="1" x14ac:dyDescent="0.4">
      <c r="A58" s="126"/>
      <c r="B58" s="146"/>
      <c r="C58" s="152" t="s">
        <v>551</v>
      </c>
      <c r="D58" s="153"/>
      <c r="E58" s="154" t="s">
        <v>1174</v>
      </c>
      <c r="F58" s="154"/>
      <c r="G58" s="106" t="s">
        <v>1175</v>
      </c>
      <c r="H58" s="106" t="s">
        <v>1176</v>
      </c>
      <c r="I58" s="106" t="s">
        <v>1176</v>
      </c>
      <c r="J58" s="155"/>
      <c r="K58" s="156"/>
    </row>
    <row r="59" spans="1:14" ht="20.25" customHeight="1" x14ac:dyDescent="0.4">
      <c r="A59" s="126"/>
      <c r="B59" s="146"/>
      <c r="C59" s="136" t="s">
        <v>1177</v>
      </c>
      <c r="D59" s="137"/>
      <c r="E59" s="138" t="s">
        <v>465</v>
      </c>
      <c r="F59" s="138"/>
      <c r="G59" s="104" t="s">
        <v>725</v>
      </c>
      <c r="H59" s="104" t="s">
        <v>1176</v>
      </c>
      <c r="I59" s="104" t="s">
        <v>1176</v>
      </c>
      <c r="J59" s="139"/>
      <c r="K59" s="140"/>
    </row>
    <row r="60" spans="1:14" ht="20.25" customHeight="1" x14ac:dyDescent="0.4">
      <c r="A60" s="126"/>
      <c r="B60" s="146"/>
      <c r="C60" s="136" t="s">
        <v>1178</v>
      </c>
      <c r="D60" s="137"/>
      <c r="E60" s="138" t="s">
        <v>1179</v>
      </c>
      <c r="F60" s="138"/>
      <c r="G60" s="104" t="s">
        <v>725</v>
      </c>
      <c r="H60" s="377" t="s">
        <v>1180</v>
      </c>
      <c r="I60" s="378"/>
      <c r="J60" s="139" t="s">
        <v>1181</v>
      </c>
      <c r="K60" s="140"/>
    </row>
    <row r="61" spans="1:14" ht="20.25" customHeight="1" x14ac:dyDescent="0.4">
      <c r="A61" s="126"/>
      <c r="B61" s="146"/>
      <c r="C61" s="136" t="s">
        <v>1182</v>
      </c>
      <c r="D61" s="137"/>
      <c r="E61" s="138" t="s">
        <v>465</v>
      </c>
      <c r="F61" s="138"/>
      <c r="G61" s="104" t="s">
        <v>1183</v>
      </c>
      <c r="H61" s="269" t="s">
        <v>1184</v>
      </c>
      <c r="I61" s="270"/>
      <c r="J61" s="139" t="s">
        <v>1181</v>
      </c>
      <c r="K61" s="140"/>
    </row>
    <row r="62" spans="1:14" ht="11.25" customHeight="1" x14ac:dyDescent="0.4">
      <c r="A62" s="68"/>
      <c r="B62" s="119" t="s">
        <v>483</v>
      </c>
      <c r="C62" s="121" t="s">
        <v>493</v>
      </c>
      <c r="D62" s="122"/>
      <c r="E62" s="122"/>
      <c r="F62" s="122"/>
      <c r="G62" s="122"/>
      <c r="H62" s="122"/>
      <c r="I62" s="122"/>
      <c r="J62" s="122"/>
      <c r="K62" s="123"/>
      <c r="L62" s="63"/>
      <c r="M62" s="63"/>
      <c r="N62" s="63"/>
    </row>
    <row r="63" spans="1:14" ht="11.25" customHeight="1" x14ac:dyDescent="0.4">
      <c r="A63" s="68"/>
      <c r="B63" s="120"/>
      <c r="C63" s="121" t="s">
        <v>494</v>
      </c>
      <c r="D63" s="122"/>
      <c r="E63" s="122"/>
      <c r="F63" s="122"/>
      <c r="G63" s="122"/>
      <c r="H63" s="122"/>
      <c r="I63" s="122"/>
      <c r="J63" s="122"/>
      <c r="K63" s="123"/>
      <c r="L63" s="63"/>
      <c r="M63" s="63"/>
      <c r="N63" s="63"/>
    </row>
    <row r="64" spans="1:14" ht="15" customHeight="1" x14ac:dyDescent="0.4">
      <c r="A64" s="124" t="s">
        <v>495</v>
      </c>
      <c r="B64" s="125"/>
      <c r="C64" s="131" t="s">
        <v>1185</v>
      </c>
      <c r="D64" s="132"/>
      <c r="E64" s="132"/>
      <c r="F64" s="132"/>
      <c r="G64" s="132"/>
      <c r="H64" s="132"/>
      <c r="I64" s="132"/>
      <c r="J64" s="132"/>
      <c r="K64" s="133"/>
    </row>
    <row r="65" spans="1:11" ht="15" customHeight="1" x14ac:dyDescent="0.4">
      <c r="A65" s="126"/>
      <c r="B65" s="127"/>
      <c r="C65" s="131"/>
      <c r="D65" s="132"/>
      <c r="E65" s="132"/>
      <c r="F65" s="132"/>
      <c r="G65" s="132"/>
      <c r="H65" s="132"/>
      <c r="I65" s="132"/>
      <c r="J65" s="132"/>
      <c r="K65" s="133"/>
    </row>
    <row r="66" spans="1:11" ht="15" customHeight="1" x14ac:dyDescent="0.4">
      <c r="A66" s="126"/>
      <c r="B66" s="127"/>
      <c r="C66" s="131"/>
      <c r="D66" s="132"/>
      <c r="E66" s="132"/>
      <c r="F66" s="132"/>
      <c r="G66" s="132"/>
      <c r="H66" s="132"/>
      <c r="I66" s="132"/>
      <c r="J66" s="132"/>
      <c r="K66" s="133"/>
    </row>
    <row r="67" spans="1:11" ht="15" customHeight="1" x14ac:dyDescent="0.4">
      <c r="A67" s="128"/>
      <c r="B67" s="127"/>
      <c r="C67" s="132"/>
      <c r="D67" s="132"/>
      <c r="E67" s="132"/>
      <c r="F67" s="132"/>
      <c r="G67" s="132"/>
      <c r="H67" s="132"/>
      <c r="I67" s="132"/>
      <c r="J67" s="132"/>
      <c r="K67" s="133"/>
    </row>
    <row r="68" spans="1:11" ht="15" customHeight="1" thickBot="1" x14ac:dyDescent="0.45">
      <c r="A68" s="129"/>
      <c r="B68" s="130"/>
      <c r="C68" s="134"/>
      <c r="D68" s="134"/>
      <c r="E68" s="134"/>
      <c r="F68" s="134"/>
      <c r="G68" s="134"/>
      <c r="H68" s="134"/>
      <c r="I68" s="134"/>
      <c r="J68" s="134"/>
      <c r="K68" s="135"/>
    </row>
    <row r="69" spans="1:11" ht="3.75" customHeight="1" x14ac:dyDescent="0.4">
      <c r="A69" s="69"/>
      <c r="B69" s="70"/>
      <c r="C69" s="70"/>
      <c r="D69" s="70"/>
      <c r="E69" s="70"/>
      <c r="F69" s="70"/>
      <c r="G69" s="70"/>
      <c r="H69" s="70"/>
      <c r="I69" s="70"/>
      <c r="J69" s="70"/>
      <c r="K69" s="71"/>
    </row>
    <row r="70" spans="1:11" ht="10.5" customHeight="1" x14ac:dyDescent="0.4">
      <c r="A70" s="69" t="s">
        <v>497</v>
      </c>
      <c r="B70" s="70"/>
      <c r="C70" s="70"/>
      <c r="D70" s="70"/>
      <c r="E70" s="70"/>
      <c r="F70" s="70"/>
      <c r="G70" s="70"/>
      <c r="H70" s="70"/>
      <c r="I70" s="70"/>
      <c r="J70" s="70"/>
      <c r="K70" s="71"/>
    </row>
  </sheetData>
  <sheetProtection selectLockedCells="1"/>
  <mergeCells count="117">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50:K50"/>
    <mergeCell ref="C51:D51"/>
    <mergeCell ref="E51:F51"/>
    <mergeCell ref="J51:K51"/>
    <mergeCell ref="C48:D48"/>
    <mergeCell ref="E48:F48"/>
    <mergeCell ref="J48:K48"/>
    <mergeCell ref="C49:D49"/>
    <mergeCell ref="E49:F49"/>
    <mergeCell ref="J49:K49"/>
    <mergeCell ref="C54:D54"/>
    <mergeCell ref="E54:F54"/>
    <mergeCell ref="J54:K54"/>
    <mergeCell ref="B55:B56"/>
    <mergeCell ref="C55:K55"/>
    <mergeCell ref="C56:K56"/>
    <mergeCell ref="C52:D52"/>
    <mergeCell ref="E52:F52"/>
    <mergeCell ref="J52:K52"/>
    <mergeCell ref="C53:D53"/>
    <mergeCell ref="E53:F53"/>
    <mergeCell ref="J53:K53"/>
    <mergeCell ref="A45:B54"/>
    <mergeCell ref="C45:D45"/>
    <mergeCell ref="E45:F45"/>
    <mergeCell ref="J45:K45"/>
    <mergeCell ref="C46:D46"/>
    <mergeCell ref="E46:F46"/>
    <mergeCell ref="J46:K46"/>
    <mergeCell ref="C47:D47"/>
    <mergeCell ref="E47:F47"/>
    <mergeCell ref="J47:K47"/>
    <mergeCell ref="C50:D50"/>
    <mergeCell ref="E50:F50"/>
    <mergeCell ref="B62:B63"/>
    <mergeCell ref="C62:K62"/>
    <mergeCell ref="C63:K63"/>
    <mergeCell ref="A64:B68"/>
    <mergeCell ref="C64:K68"/>
    <mergeCell ref="A1:B1"/>
    <mergeCell ref="C60:D60"/>
    <mergeCell ref="E60:F60"/>
    <mergeCell ref="H60:I60"/>
    <mergeCell ref="J60:K60"/>
    <mergeCell ref="C61:D61"/>
    <mergeCell ref="E61:F61"/>
    <mergeCell ref="H61:I61"/>
    <mergeCell ref="J61:K61"/>
    <mergeCell ref="A57:B61"/>
    <mergeCell ref="C57:D57"/>
    <mergeCell ref="E57:F57"/>
    <mergeCell ref="J57:K57"/>
    <mergeCell ref="C58:D58"/>
    <mergeCell ref="E58:F58"/>
    <mergeCell ref="J58:K58"/>
    <mergeCell ref="C59:D59"/>
    <mergeCell ref="E59:F59"/>
    <mergeCell ref="J59:K59"/>
  </mergeCells>
  <phoneticPr fontId="2"/>
  <conditionalFormatting sqref="C24:F24">
    <cfRule type="containsBlanks" dxfId="347" priority="3">
      <formula>LEN(TRIM(C24))=0</formula>
    </cfRule>
  </conditionalFormatting>
  <conditionalFormatting sqref="C9:G11 J9:K11 H11 C27:I27 K27">
    <cfRule type="expression" dxfId="346" priority="2" stopIfTrue="1">
      <formula>$K$4=""</formula>
    </cfRule>
  </conditionalFormatting>
  <conditionalFormatting sqref="E47:K49 J50:K53 C6:G11 H11 C26:I27 K26:K27 G1:H1 I2 C2:C3 K3 C5:E5 G5:K5 J6:K6 J7 H8 C12 C22:F22 C29:E29 G29 G46:K46 G50:G53">
    <cfRule type="containsBlanks" dxfId="345" priority="7">
      <formula>LEN(TRIM(C1))=0</formula>
    </cfRule>
  </conditionalFormatting>
  <conditionalFormatting sqref="G48:K48">
    <cfRule type="expression" priority="4" stopIfTrue="1">
      <formula>$E$48="なし"</formula>
    </cfRule>
  </conditionalFormatting>
  <conditionalFormatting sqref="I49:K49 J50:K53">
    <cfRule type="expression" priority="5" stopIfTrue="1">
      <formula>$H$49="現物"</formula>
    </cfRule>
  </conditionalFormatting>
  <conditionalFormatting sqref="J2:K2 C2:H4 K3:K4 C5:E5 G5:K5 C6:G11 J6:K11 H8 H11 C12:K20 C22:H22 J22:K24 G23:H23 C24:H24 C26:K27 C29:K30 C32:K37 C39:K44 G46:K53 E47:F53 E54:K54 C58:K59 C60:H61 J60:K61 C64:K68">
    <cfRule type="notContainsErrors" priority="1">
      <formula>NOT(ISERROR(C2))</formula>
    </cfRule>
  </conditionalFormatting>
  <conditionalFormatting sqref="J8:K9 J10 J11:K11">
    <cfRule type="containsBlanks" dxfId="344" priority="6">
      <formula>LEN(TRIM(J8))=0</formula>
    </cfRule>
  </conditionalFormatting>
  <dataValidations count="2">
    <dataValidation type="whole" operator="greaterThanOrEqual" allowBlank="1" showInputMessage="1" showErrorMessage="1" sqref="E29:K30 C29:D29" xr:uid="{9060A46B-1E92-4443-94E6-37310DEF1D34}">
      <formula1>0</formula1>
    </dataValidation>
    <dataValidation type="list" allowBlank="1" showInputMessage="1" showErrorMessage="1" sqref="J2:K2" xr:uid="{A3C9D63D-2A0B-4603-B5C5-F1D8ED6ACB3D}">
      <formula1>"保育所,認定こども園,小規模保育事業"</formula1>
    </dataValidation>
  </dataValidations>
  <hyperlinks>
    <hyperlink ref="A1:B1" location="公表用一覧!A1" display=" &lt;戻る" xr:uid="{B731953D-AE99-4757-9CEE-B699C14CB559}"/>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30" max="10" man="1"/>
    <brk id="70"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dimension ref="A1:N66"/>
  <sheetViews>
    <sheetView view="pageBreakPreview" topLeftCell="A5"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12</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301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77</v>
      </c>
      <c r="D5" s="265"/>
      <c r="E5" s="266"/>
      <c r="F5" s="40" t="s">
        <v>396</v>
      </c>
      <c r="G5" s="264"/>
      <c r="H5" s="265"/>
      <c r="I5" s="265"/>
      <c r="J5" s="265"/>
      <c r="K5" s="267"/>
      <c r="L5" s="37"/>
      <c r="M5" s="37"/>
      <c r="N5" s="37"/>
    </row>
    <row r="6" spans="1:14" ht="27" customHeight="1" x14ac:dyDescent="0.4">
      <c r="A6" s="181" t="s">
        <v>398</v>
      </c>
      <c r="B6" s="125"/>
      <c r="C6" s="248" t="s">
        <v>154</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403</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24</v>
      </c>
      <c r="E26" s="50">
        <v>27</v>
      </c>
      <c r="F26" s="50">
        <v>30</v>
      </c>
      <c r="G26" s="50">
        <v>30</v>
      </c>
      <c r="H26" s="50">
        <v>30</v>
      </c>
      <c r="I26" s="184">
        <f>SUM(C26:H26)</f>
        <v>150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43"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2" priority="4">
      <formula>LEN(TRIM(C24))=0</formula>
    </cfRule>
  </conditionalFormatting>
  <conditionalFormatting sqref="E24:F24">
    <cfRule type="containsBlanks" dxfId="341" priority="3">
      <formula>LEN(TRIM(E24))=0</formula>
    </cfRule>
  </conditionalFormatting>
  <conditionalFormatting sqref="J9:K9 J11:K11 J10">
    <cfRule type="containsBlanks" dxfId="34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E15B53-4624-4F17-881B-80B5367A5826}">
  <dimension ref="A1:N92"/>
  <sheetViews>
    <sheetView view="pageBreakPreview" topLeftCell="A3"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155</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302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156</v>
      </c>
      <c r="D5" s="265"/>
      <c r="E5" s="266"/>
      <c r="F5" s="40" t="s">
        <v>396</v>
      </c>
      <c r="G5" s="268" t="str">
        <f>HYPERLINK("https://www.akagimanyo.com/hoshi-gaiyou")</f>
        <v>https://www.akagimanyo.com/hoshi-gaiyou</v>
      </c>
      <c r="H5" s="265"/>
      <c r="I5" s="265"/>
      <c r="J5" s="265"/>
      <c r="K5" s="267"/>
      <c r="L5" s="37"/>
      <c r="M5" s="37"/>
      <c r="N5" s="37"/>
    </row>
    <row r="6" spans="1:14" ht="27" customHeight="1" x14ac:dyDescent="0.4">
      <c r="A6" s="181" t="s">
        <v>398</v>
      </c>
      <c r="B6" s="125"/>
      <c r="C6" s="248" t="s">
        <v>157</v>
      </c>
      <c r="D6" s="249"/>
      <c r="E6" s="249"/>
      <c r="F6" s="249"/>
      <c r="G6" s="249"/>
      <c r="H6" s="254" t="s">
        <v>399</v>
      </c>
      <c r="I6" s="111" t="s">
        <v>400</v>
      </c>
      <c r="J6" s="256">
        <v>6</v>
      </c>
      <c r="K6" s="257"/>
      <c r="L6" s="41"/>
      <c r="M6" s="41"/>
      <c r="N6" s="41"/>
    </row>
    <row r="7" spans="1:14" ht="27" customHeight="1" x14ac:dyDescent="0.4">
      <c r="A7" s="128"/>
      <c r="B7" s="127"/>
      <c r="C7" s="250"/>
      <c r="D7" s="251"/>
      <c r="E7" s="251"/>
      <c r="F7" s="251"/>
      <c r="G7" s="251"/>
      <c r="H7" s="255"/>
      <c r="I7" s="258" t="s">
        <v>401</v>
      </c>
      <c r="J7" s="260" t="s">
        <v>730</v>
      </c>
      <c r="K7" s="261"/>
      <c r="L7" s="41"/>
      <c r="M7" s="41"/>
      <c r="N7" s="41"/>
    </row>
    <row r="8" spans="1:14" ht="27" customHeight="1" x14ac:dyDescent="0.4">
      <c r="A8" s="206"/>
      <c r="B8" s="207"/>
      <c r="C8" s="252"/>
      <c r="D8" s="253"/>
      <c r="E8" s="253"/>
      <c r="F8" s="253"/>
      <c r="G8" s="253"/>
      <c r="H8" s="42" t="s">
        <v>403</v>
      </c>
      <c r="I8" s="259"/>
      <c r="J8" s="196">
        <v>8</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563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566</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15</v>
      </c>
      <c r="E26" s="50">
        <v>18</v>
      </c>
      <c r="F26" s="50">
        <v>25</v>
      </c>
      <c r="G26" s="50">
        <v>25</v>
      </c>
      <c r="H26" s="50">
        <v>25</v>
      </c>
      <c r="I26" s="184">
        <f>SUM(C26:H26)</f>
        <v>120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c r="G29" s="56"/>
      <c r="H29" s="56">
        <v>1</v>
      </c>
      <c r="I29" s="56">
        <v>1</v>
      </c>
      <c r="J29" s="56">
        <v>1</v>
      </c>
      <c r="K29" s="57"/>
      <c r="L29" s="47"/>
      <c r="M29" s="47"/>
      <c r="N29" s="47"/>
    </row>
    <row r="30" spans="1:14" ht="27" customHeight="1" thickBot="1" x14ac:dyDescent="0.45">
      <c r="A30" s="103"/>
      <c r="B30" s="58" t="s">
        <v>444</v>
      </c>
      <c r="C30" s="59" t="s">
        <v>445</v>
      </c>
      <c r="D30" s="59" t="s">
        <v>445</v>
      </c>
      <c r="E30" s="59">
        <v>6</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568</v>
      </c>
      <c r="D32" s="162"/>
      <c r="E32" s="163"/>
      <c r="F32" s="161" t="s">
        <v>731</v>
      </c>
      <c r="G32" s="162"/>
      <c r="H32" s="163"/>
      <c r="I32" s="161" t="s">
        <v>732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571</v>
      </c>
      <c r="D39" s="174"/>
      <c r="E39" s="175"/>
      <c r="F39" s="173" t="s">
        <v>456</v>
      </c>
      <c r="G39" s="174"/>
      <c r="H39" s="175"/>
      <c r="I39" s="173" t="s">
        <v>733</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734</v>
      </c>
      <c r="J46" s="139" t="s">
        <v>544</v>
      </c>
      <c r="K46" s="140"/>
    </row>
    <row r="47" spans="1:11" ht="20.25" customHeight="1" x14ac:dyDescent="0.4">
      <c r="A47" s="126"/>
      <c r="B47" s="146"/>
      <c r="C47" s="157" t="s">
        <v>470</v>
      </c>
      <c r="D47" s="158"/>
      <c r="E47" s="138" t="s">
        <v>574</v>
      </c>
      <c r="F47" s="138"/>
      <c r="G47" s="104" t="s">
        <v>466</v>
      </c>
      <c r="H47" s="62" t="s">
        <v>575</v>
      </c>
      <c r="I47" s="104" t="s">
        <v>576</v>
      </c>
      <c r="J47" s="139" t="s">
        <v>577</v>
      </c>
      <c r="K47" s="140"/>
    </row>
    <row r="48" spans="1:11" ht="20.25" customHeight="1" x14ac:dyDescent="0.4">
      <c r="A48" s="126"/>
      <c r="B48" s="146"/>
      <c r="C48" s="157" t="s">
        <v>476</v>
      </c>
      <c r="D48" s="158"/>
      <c r="E48" s="138" t="s">
        <v>465</v>
      </c>
      <c r="F48" s="138"/>
      <c r="G48" s="104" t="s">
        <v>541</v>
      </c>
      <c r="H48" s="62" t="s">
        <v>578</v>
      </c>
      <c r="I48" s="104" t="s">
        <v>579</v>
      </c>
      <c r="J48" s="139" t="s">
        <v>580</v>
      </c>
      <c r="K48" s="140"/>
    </row>
    <row r="49" spans="1:14" ht="20.25" customHeight="1" x14ac:dyDescent="0.4">
      <c r="A49" s="126"/>
      <c r="B49" s="146"/>
      <c r="C49" s="157" t="s">
        <v>477</v>
      </c>
      <c r="D49" s="158"/>
      <c r="E49" s="138" t="s">
        <v>581</v>
      </c>
      <c r="F49" s="138"/>
      <c r="G49" s="104" t="s">
        <v>466</v>
      </c>
      <c r="H49" s="62" t="s">
        <v>582</v>
      </c>
      <c r="I49" s="104" t="s">
        <v>583</v>
      </c>
      <c r="J49" s="139" t="s">
        <v>584</v>
      </c>
      <c r="K49" s="140"/>
      <c r="L49" s="63"/>
      <c r="M49" s="63"/>
      <c r="N49" s="63"/>
    </row>
    <row r="50" spans="1:14" ht="20.25" customHeight="1" x14ac:dyDescent="0.4">
      <c r="A50" s="126"/>
      <c r="B50" s="146"/>
      <c r="C50" s="157" t="s">
        <v>481</v>
      </c>
      <c r="D50" s="158"/>
      <c r="E50" s="160" t="s">
        <v>585</v>
      </c>
      <c r="F50" s="160"/>
      <c r="G50" s="104" t="s">
        <v>466</v>
      </c>
      <c r="H50" s="62" t="s">
        <v>586</v>
      </c>
      <c r="I50" s="104" t="s">
        <v>587</v>
      </c>
      <c r="J50" s="139" t="s">
        <v>588</v>
      </c>
      <c r="K50" s="140"/>
      <c r="L50" s="63"/>
    </row>
    <row r="51" spans="1:14" ht="20.25" customHeight="1" x14ac:dyDescent="0.4">
      <c r="A51" s="126"/>
      <c r="B51" s="146"/>
      <c r="C51" s="157" t="s">
        <v>482</v>
      </c>
      <c r="D51" s="158"/>
      <c r="E51" s="160" t="s">
        <v>581</v>
      </c>
      <c r="F51" s="160"/>
      <c r="G51" s="104" t="s">
        <v>466</v>
      </c>
      <c r="H51" s="62" t="s">
        <v>589</v>
      </c>
      <c r="I51" s="104" t="s">
        <v>587</v>
      </c>
      <c r="J51" s="139" t="s">
        <v>577</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735</v>
      </c>
      <c r="H55" s="66" t="s">
        <v>591</v>
      </c>
      <c r="I55" s="66" t="s">
        <v>591</v>
      </c>
      <c r="J55" s="155" t="s">
        <v>492</v>
      </c>
      <c r="K55" s="156"/>
    </row>
    <row r="56" spans="1:14" ht="20.25" customHeight="1" x14ac:dyDescent="0.4">
      <c r="A56" s="126"/>
      <c r="B56" s="146"/>
      <c r="C56" s="136" t="s">
        <v>592</v>
      </c>
      <c r="D56" s="137"/>
      <c r="E56" s="138" t="s">
        <v>465</v>
      </c>
      <c r="F56" s="138"/>
      <c r="G56" s="104" t="s">
        <v>593</v>
      </c>
      <c r="H56" s="67" t="s">
        <v>591</v>
      </c>
      <c r="I56" s="67" t="s">
        <v>591</v>
      </c>
      <c r="J56" s="139" t="s">
        <v>492</v>
      </c>
      <c r="K56" s="140"/>
    </row>
    <row r="57" spans="1:14" ht="20.25" customHeight="1" x14ac:dyDescent="0.4">
      <c r="A57" s="126"/>
      <c r="B57" s="146"/>
      <c r="C57" s="136" t="s">
        <v>594</v>
      </c>
      <c r="D57" s="137"/>
      <c r="E57" s="138" t="s">
        <v>428</v>
      </c>
      <c r="F57" s="138"/>
      <c r="G57" s="104" t="s">
        <v>736</v>
      </c>
      <c r="H57" s="67" t="s">
        <v>591</v>
      </c>
      <c r="I57" s="67" t="s">
        <v>591</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737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K68" s="108"/>
    </row>
    <row r="69" spans="1:11" ht="26.25" customHeight="1" x14ac:dyDescent="0.4">
      <c r="A69" s="92"/>
      <c r="K69" s="108"/>
    </row>
    <row r="70" spans="1:11" ht="26.25" customHeight="1" x14ac:dyDescent="0.4">
      <c r="A70" s="92"/>
      <c r="K70" s="108"/>
    </row>
    <row r="71" spans="1:11" ht="26.25" customHeight="1" x14ac:dyDescent="0.4">
      <c r="A71" s="92"/>
      <c r="K71" s="108"/>
    </row>
    <row r="72" spans="1:11" ht="26.25" customHeight="1" x14ac:dyDescent="0.4">
      <c r="A72" s="92"/>
      <c r="K72" s="108"/>
    </row>
    <row r="73" spans="1:11" ht="26.25" customHeight="1" x14ac:dyDescent="0.4">
      <c r="A73" s="92"/>
      <c r="K73" s="108"/>
    </row>
    <row r="74" spans="1:11" ht="26.25" customHeight="1" x14ac:dyDescent="0.4">
      <c r="A74" s="92"/>
      <c r="K74" s="108"/>
    </row>
    <row r="75" spans="1:11" ht="26.25" customHeight="1" x14ac:dyDescent="0.4">
      <c r="A75" s="92"/>
      <c r="K75" s="108"/>
    </row>
    <row r="76" spans="1:11" ht="26.25" customHeight="1" x14ac:dyDescent="0.4">
      <c r="A76" s="92"/>
      <c r="K76" s="108"/>
    </row>
    <row r="77" spans="1:11" ht="26.25" customHeight="1" x14ac:dyDescent="0.4">
      <c r="A77" s="92"/>
      <c r="K77" s="108"/>
    </row>
    <row r="78" spans="1:11" ht="26.25" customHeight="1" x14ac:dyDescent="0.4">
      <c r="A78" s="92"/>
      <c r="K78" s="108"/>
    </row>
    <row r="79" spans="1:11" ht="26.25" customHeight="1" x14ac:dyDescent="0.4">
      <c r="A79" s="92"/>
      <c r="K79" s="108"/>
    </row>
    <row r="80" spans="1:11" ht="26.25" customHeight="1" x14ac:dyDescent="0.4">
      <c r="A80" s="92"/>
      <c r="K80" s="108"/>
    </row>
    <row r="81" spans="1:11" ht="26.25" customHeight="1" x14ac:dyDescent="0.4">
      <c r="A81" s="92"/>
      <c r="K81" s="108"/>
    </row>
    <row r="82" spans="1:11" ht="26.25" customHeight="1" x14ac:dyDescent="0.4">
      <c r="A82" s="92"/>
      <c r="K82" s="108"/>
    </row>
    <row r="83" spans="1:11" ht="26.25" customHeight="1" x14ac:dyDescent="0.4">
      <c r="A83" s="92"/>
      <c r="K83" s="108"/>
    </row>
    <row r="84" spans="1:11" ht="26.25" customHeight="1" x14ac:dyDescent="0.4">
      <c r="A84" s="92"/>
      <c r="K84" s="108"/>
    </row>
    <row r="85" spans="1:11" ht="26.25" customHeight="1" x14ac:dyDescent="0.4">
      <c r="A85" s="92"/>
      <c r="K85" s="108"/>
    </row>
    <row r="86" spans="1:11" ht="26.25" customHeight="1" x14ac:dyDescent="0.4">
      <c r="A86" s="92"/>
      <c r="K86" s="108"/>
    </row>
    <row r="87" spans="1:11" ht="26.25" customHeight="1" x14ac:dyDescent="0.4">
      <c r="A87" s="92"/>
      <c r="K87" s="108"/>
    </row>
    <row r="88" spans="1:11" ht="26.25" customHeight="1" x14ac:dyDescent="0.4">
      <c r="A88" s="92"/>
      <c r="K88" s="108"/>
    </row>
    <row r="89" spans="1:11" ht="26.25" customHeight="1" x14ac:dyDescent="0.4">
      <c r="A89" s="92"/>
      <c r="K89" s="108"/>
    </row>
    <row r="90" spans="1:11" ht="26.25" customHeight="1" x14ac:dyDescent="0.4">
      <c r="A90" s="92"/>
      <c r="K90" s="108"/>
    </row>
    <row r="91" spans="1:11" ht="26.25" customHeight="1" x14ac:dyDescent="0.4">
      <c r="A91" s="92"/>
      <c r="K91" s="108"/>
    </row>
    <row r="92" spans="1:11" ht="26.25" customHeight="1" thickBot="1" x14ac:dyDescent="0.45">
      <c r="A92" s="93"/>
      <c r="B92" s="94"/>
      <c r="C92" s="94"/>
      <c r="D92" s="94"/>
      <c r="E92" s="94"/>
      <c r="F92" s="94"/>
      <c r="G92" s="94"/>
      <c r="H92" s="94"/>
      <c r="I92" s="94"/>
      <c r="J92" s="94"/>
      <c r="K92" s="95"/>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39" priority="3">
      <formula>LEN(TRIM(C24))=0</formula>
    </cfRule>
  </conditionalFormatting>
  <conditionalFormatting sqref="C9:G11 J9:K11 H11 C27:I27 K27">
    <cfRule type="expression" dxfId="338"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7" priority="6">
      <formula>LEN(TRIM(J8))=0</formula>
    </cfRule>
  </conditionalFormatting>
  <dataValidations count="2">
    <dataValidation type="whole" operator="greaterThanOrEqual" allowBlank="1" showInputMessage="1" showErrorMessage="1" sqref="E29:K30 C29:D29" xr:uid="{F9506567-7DBC-468D-BE85-42D197D3B4C5}">
      <formula1>0</formula1>
    </dataValidation>
    <dataValidation type="list" allowBlank="1" showInputMessage="1" showErrorMessage="1" sqref="J2:K2" xr:uid="{BDFDB7B1-1A48-4F63-BCE5-6A9474AC30ED}">
      <formula1>"保育所,認定こども園,小規模保育事業"</formula1>
    </dataValidation>
  </dataValidations>
  <hyperlinks>
    <hyperlink ref="A1:B1" location="公表用一覧!A1" display="&lt; 戻る" xr:uid="{3DD5510C-8447-4DB1-848E-BAEE025D682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45561</v>
      </c>
      <c r="H1" s="229"/>
      <c r="I1" s="33" t="s">
        <v>390</v>
      </c>
      <c r="J1" s="230">
        <v>45748</v>
      </c>
      <c r="K1" s="231"/>
      <c r="L1" s="34"/>
      <c r="M1" s="34"/>
      <c r="N1" s="34"/>
    </row>
    <row r="2" spans="1:14" ht="27" customHeight="1" x14ac:dyDescent="0.4">
      <c r="A2" s="128" t="s">
        <v>391</v>
      </c>
      <c r="B2" s="127"/>
      <c r="C2" s="232" t="s">
        <v>1679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303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1680</v>
      </c>
      <c r="D5" s="265"/>
      <c r="E5" s="266"/>
      <c r="F5" s="40" t="s">
        <v>396</v>
      </c>
      <c r="G5" s="268" t="str">
        <f>HYPERLINK("http://ohisama-kai.org/hibiki/")</f>
        <v>http://ohisama-kai.org/hibiki/</v>
      </c>
      <c r="H5" s="265"/>
      <c r="I5" s="265"/>
      <c r="J5" s="265"/>
      <c r="K5" s="267"/>
      <c r="L5" s="37"/>
      <c r="M5" s="37"/>
      <c r="N5" s="37"/>
    </row>
    <row r="6" spans="1:14" ht="27" customHeight="1" x14ac:dyDescent="0.4">
      <c r="A6" s="181" t="s">
        <v>398</v>
      </c>
      <c r="B6" s="125"/>
      <c r="C6" s="248" t="s">
        <v>1681</v>
      </c>
      <c r="D6" s="249"/>
      <c r="E6" s="249"/>
      <c r="F6" s="249"/>
      <c r="G6" s="249"/>
      <c r="H6" s="254" t="s">
        <v>399</v>
      </c>
      <c r="I6" s="111" t="s">
        <v>400</v>
      </c>
      <c r="J6" s="256">
        <v>6</v>
      </c>
      <c r="K6" s="257"/>
      <c r="L6" s="41"/>
      <c r="M6" s="41"/>
      <c r="N6" s="41"/>
    </row>
    <row r="7" spans="1:14" ht="27" customHeight="1" x14ac:dyDescent="0.4">
      <c r="A7" s="128"/>
      <c r="B7" s="127"/>
      <c r="C7" s="250"/>
      <c r="D7" s="251"/>
      <c r="E7" s="251"/>
      <c r="F7" s="251"/>
      <c r="G7" s="251"/>
      <c r="H7" s="255"/>
      <c r="I7" s="258" t="s">
        <v>401</v>
      </c>
      <c r="J7" s="260" t="s">
        <v>1682</v>
      </c>
      <c r="K7" s="261"/>
      <c r="L7" s="41"/>
      <c r="M7" s="41"/>
      <c r="N7" s="41"/>
    </row>
    <row r="8" spans="1:14" ht="27" customHeight="1" x14ac:dyDescent="0.4">
      <c r="A8" s="206"/>
      <c r="B8" s="207"/>
      <c r="C8" s="252"/>
      <c r="D8" s="253"/>
      <c r="E8" s="253"/>
      <c r="F8" s="253"/>
      <c r="G8" s="253"/>
      <c r="H8" s="42" t="s">
        <v>519</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1683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782</v>
      </c>
      <c r="D22" s="203"/>
      <c r="E22" s="202" t="s">
        <v>522</v>
      </c>
      <c r="F22" s="203"/>
      <c r="G22" s="221"/>
      <c r="H22" s="222"/>
      <c r="I22" s="43" t="s">
        <v>416</v>
      </c>
      <c r="J22" s="198" t="s">
        <v>1684</v>
      </c>
      <c r="K22" s="199"/>
      <c r="L22" s="41"/>
      <c r="M22" s="41"/>
      <c r="N22" s="41"/>
    </row>
    <row r="23" spans="1:14" ht="27" customHeight="1" x14ac:dyDescent="0.4">
      <c r="A23" s="128"/>
      <c r="B23" s="127"/>
      <c r="C23" s="200" t="s">
        <v>417</v>
      </c>
      <c r="D23" s="201"/>
      <c r="E23" s="200" t="s">
        <v>418</v>
      </c>
      <c r="F23" s="201"/>
      <c r="G23" s="223"/>
      <c r="H23" s="224"/>
      <c r="I23" s="43" t="s">
        <v>419</v>
      </c>
      <c r="J23" s="198" t="s">
        <v>1685</v>
      </c>
      <c r="K23" s="199"/>
      <c r="L23" s="41"/>
      <c r="M23" s="41"/>
      <c r="N23" s="41"/>
    </row>
    <row r="24" spans="1:14" ht="27" customHeight="1" x14ac:dyDescent="0.4">
      <c r="A24" s="206"/>
      <c r="B24" s="207"/>
      <c r="C24" s="202" t="s">
        <v>525</v>
      </c>
      <c r="D24" s="203"/>
      <c r="E24" s="202" t="s">
        <v>525</v>
      </c>
      <c r="F24" s="203"/>
      <c r="G24" s="225"/>
      <c r="H24" s="226"/>
      <c r="I24" s="44" t="s">
        <v>421</v>
      </c>
      <c r="J24" s="204" t="s">
        <v>1686</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24</v>
      </c>
      <c r="E26" s="50">
        <v>24</v>
      </c>
      <c r="F26" s="50">
        <v>24</v>
      </c>
      <c r="G26" s="50">
        <v>24</v>
      </c>
      <c r="H26" s="50">
        <v>24</v>
      </c>
      <c r="I26" s="184">
        <f>SUM(C26:H26)</f>
        <v>129</v>
      </c>
      <c r="J26" s="185"/>
      <c r="K26" s="51" t="s">
        <v>472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14</v>
      </c>
      <c r="F29" s="56">
        <v>1</v>
      </c>
      <c r="G29" s="56">
        <v>1</v>
      </c>
      <c r="H29" s="56">
        <v>2</v>
      </c>
      <c r="I29" s="56">
        <v>0</v>
      </c>
      <c r="J29" s="56">
        <v>1</v>
      </c>
      <c r="K29" s="57" t="s">
        <v>445</v>
      </c>
      <c r="L29" s="47"/>
      <c r="M29" s="47"/>
      <c r="N29" s="47"/>
    </row>
    <row r="30" spans="1:14" ht="27" customHeight="1" thickBot="1" x14ac:dyDescent="0.45">
      <c r="A30" s="103"/>
      <c r="B30" s="58" t="s">
        <v>444</v>
      </c>
      <c r="C30" s="59" t="s">
        <v>445</v>
      </c>
      <c r="D30" s="59" t="s">
        <v>445</v>
      </c>
      <c r="E30" s="59">
        <v>6</v>
      </c>
      <c r="F30" s="59" t="s">
        <v>445</v>
      </c>
      <c r="G30" s="59">
        <v>1</v>
      </c>
      <c r="H30" s="59" t="s">
        <v>445</v>
      </c>
      <c r="I30" s="59">
        <v>1</v>
      </c>
      <c r="J30" s="59">
        <v>1</v>
      </c>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1687</v>
      </c>
      <c r="D32" s="162"/>
      <c r="E32" s="163"/>
      <c r="F32" s="161" t="s">
        <v>1688</v>
      </c>
      <c r="G32" s="162"/>
      <c r="H32" s="163"/>
      <c r="I32" s="161" t="s">
        <v>1689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1690</v>
      </c>
      <c r="D39" s="174"/>
      <c r="E39" s="175"/>
      <c r="F39" s="173" t="s">
        <v>1691</v>
      </c>
      <c r="G39" s="174"/>
      <c r="H39" s="175"/>
      <c r="I39" s="173" t="s">
        <v>1692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1693</v>
      </c>
      <c r="I46" s="104" t="s">
        <v>587</v>
      </c>
      <c r="J46" s="139" t="s">
        <v>535</v>
      </c>
      <c r="K46" s="140"/>
    </row>
    <row r="47" spans="1:11" ht="20.25" customHeight="1" x14ac:dyDescent="0.4">
      <c r="A47" s="126"/>
      <c r="B47" s="146"/>
      <c r="C47" s="157" t="s">
        <v>470</v>
      </c>
      <c r="D47" s="158"/>
      <c r="E47" s="138" t="s">
        <v>471</v>
      </c>
      <c r="F47" s="138"/>
      <c r="G47" s="104" t="s">
        <v>472</v>
      </c>
      <c r="H47" s="62" t="s">
        <v>1694</v>
      </c>
      <c r="I47" s="104" t="s">
        <v>587</v>
      </c>
      <c r="J47" s="139" t="s">
        <v>535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1695</v>
      </c>
      <c r="F49" s="138"/>
      <c r="G49" s="104" t="s">
        <v>466</v>
      </c>
      <c r="H49" s="62" t="s">
        <v>896</v>
      </c>
      <c r="I49" s="104" t="s">
        <v>587</v>
      </c>
      <c r="J49" s="139" t="s">
        <v>535</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1696</v>
      </c>
      <c r="D55" s="153"/>
      <c r="E55" s="154" t="s">
        <v>574</v>
      </c>
      <c r="F55" s="154"/>
      <c r="G55" s="106" t="s">
        <v>674</v>
      </c>
      <c r="H55" s="66" t="s">
        <v>397</v>
      </c>
      <c r="I55" s="66" t="s">
        <v>397</v>
      </c>
      <c r="J55" s="155" t="s">
        <v>492</v>
      </c>
      <c r="K55" s="156"/>
    </row>
    <row r="56" spans="1:14" ht="20.25" customHeight="1" x14ac:dyDescent="0.4">
      <c r="A56" s="126"/>
      <c r="B56" s="146"/>
      <c r="C56" s="136" t="s">
        <v>1697</v>
      </c>
      <c r="D56" s="137"/>
      <c r="E56" s="138" t="s">
        <v>739</v>
      </c>
      <c r="F56" s="138"/>
      <c r="G56" s="104" t="s">
        <v>559</v>
      </c>
      <c r="H56" s="67" t="s">
        <v>397</v>
      </c>
      <c r="I56" s="67" t="s">
        <v>397</v>
      </c>
      <c r="J56" s="139" t="s">
        <v>492</v>
      </c>
      <c r="K56" s="140"/>
    </row>
    <row r="57" spans="1:14" ht="20.25" customHeight="1" x14ac:dyDescent="0.4">
      <c r="A57" s="126"/>
      <c r="B57" s="146"/>
      <c r="C57" s="136" t="s">
        <v>1698</v>
      </c>
      <c r="D57" s="137"/>
      <c r="E57" s="138" t="s">
        <v>465</v>
      </c>
      <c r="F57" s="138"/>
      <c r="G57" s="104" t="s">
        <v>559</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1699</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36" priority="3">
      <formula>LEN(TRIM(C24))=0</formula>
    </cfRule>
  </conditionalFormatting>
  <conditionalFormatting sqref="C9:G11 J9:K11 H11 C27:I27 K27">
    <cfRule type="expression" dxfId="335" priority="2" stopIfTrue="1">
      <formula>$K$4=""</formula>
    </cfRule>
  </conditionalFormatting>
  <conditionalFormatting sqref="E47:K49 C6:G11 H11 C26:I27 K26:K27 G1:H1 I2 C2:C3 K3 C5:E5 G5:K5 J6:K6 J7 H8 C12 C22:F22 C29:E29 G29 G46:K46">
    <cfRule type="containsBlanks" dxfId="33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3"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45553</v>
      </c>
      <c r="H1" s="229"/>
      <c r="I1" s="33" t="s">
        <v>390</v>
      </c>
      <c r="J1" s="230">
        <v>45748</v>
      </c>
      <c r="K1" s="231"/>
      <c r="L1" s="34"/>
      <c r="M1" s="34"/>
      <c r="N1" s="34"/>
    </row>
    <row r="2" spans="1:14" ht="27" customHeight="1" x14ac:dyDescent="0.4">
      <c r="A2" s="128" t="s">
        <v>391</v>
      </c>
      <c r="B2" s="127"/>
      <c r="C2" s="232" t="s">
        <v>1186</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304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1187</v>
      </c>
      <c r="D5" s="265"/>
      <c r="E5" s="266"/>
      <c r="F5" s="40" t="s">
        <v>396</v>
      </c>
      <c r="G5" s="268" t="str">
        <f>HYPERLINK("https://goodstar-inc.com/otaka/")</f>
        <v>https://goodstar-inc.com/otaka/</v>
      </c>
      <c r="H5" s="265"/>
      <c r="I5" s="265"/>
      <c r="J5" s="265"/>
      <c r="K5" s="267"/>
      <c r="L5" s="37"/>
      <c r="M5" s="37"/>
      <c r="N5" s="37"/>
    </row>
    <row r="6" spans="1:14" ht="27" customHeight="1" x14ac:dyDescent="0.4">
      <c r="A6" s="181" t="s">
        <v>398</v>
      </c>
      <c r="B6" s="125"/>
      <c r="C6" s="248" t="s">
        <v>1188</v>
      </c>
      <c r="D6" s="249"/>
      <c r="E6" s="249"/>
      <c r="F6" s="249"/>
      <c r="G6" s="249"/>
      <c r="H6" s="254" t="s">
        <v>399</v>
      </c>
      <c r="I6" s="111" t="s">
        <v>400</v>
      </c>
      <c r="J6" s="256" t="s">
        <v>397</v>
      </c>
      <c r="K6" s="257"/>
      <c r="L6" s="41"/>
      <c r="M6" s="41"/>
      <c r="N6" s="41"/>
    </row>
    <row r="7" spans="1:14" ht="27" customHeight="1" x14ac:dyDescent="0.4">
      <c r="A7" s="128"/>
      <c r="B7" s="127"/>
      <c r="C7" s="250"/>
      <c r="D7" s="251"/>
      <c r="E7" s="251"/>
      <c r="F7" s="251"/>
      <c r="G7" s="251"/>
      <c r="H7" s="255"/>
      <c r="I7" s="258" t="s">
        <v>401</v>
      </c>
      <c r="J7" s="385" t="s">
        <v>1189</v>
      </c>
      <c r="K7" s="261"/>
      <c r="L7" s="41"/>
      <c r="M7" s="41"/>
      <c r="N7" s="41"/>
    </row>
    <row r="8" spans="1:14" ht="27" customHeight="1" x14ac:dyDescent="0.4">
      <c r="A8" s="206"/>
      <c r="B8" s="207"/>
      <c r="C8" s="252"/>
      <c r="D8" s="253"/>
      <c r="E8" s="253"/>
      <c r="F8" s="253"/>
      <c r="G8" s="253"/>
      <c r="H8" s="42" t="s">
        <v>397</v>
      </c>
      <c r="I8" s="259"/>
      <c r="J8" s="196">
        <v>7</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1190</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1191</v>
      </c>
      <c r="D22" s="203"/>
      <c r="E22" s="202" t="s">
        <v>1192</v>
      </c>
      <c r="F22" s="203"/>
      <c r="G22" s="221" t="s">
        <v>1193</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1194</v>
      </c>
      <c r="D24" s="203"/>
      <c r="E24" s="202" t="s">
        <v>1191</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4</v>
      </c>
      <c r="D26" s="50">
        <v>6</v>
      </c>
      <c r="E26" s="50">
        <v>8</v>
      </c>
      <c r="F26" s="50"/>
      <c r="G26" s="50"/>
      <c r="H26" s="50"/>
      <c r="I26" s="184">
        <f>SUM(C26:H26)</f>
        <v>18</v>
      </c>
      <c r="J26" s="185"/>
      <c r="K26" s="51" t="s">
        <v>1195</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4</v>
      </c>
      <c r="F29" s="56"/>
      <c r="G29" s="56"/>
      <c r="H29" s="56">
        <v>1</v>
      </c>
      <c r="I29" s="56"/>
      <c r="J29" s="56"/>
      <c r="K29" s="57"/>
      <c r="L29" s="47"/>
      <c r="M29" s="47"/>
      <c r="N29" s="47"/>
    </row>
    <row r="30" spans="1:14" ht="27" customHeight="1" thickBot="1" x14ac:dyDescent="0.45">
      <c r="A30" s="103"/>
      <c r="B30" s="58" t="s">
        <v>444</v>
      </c>
      <c r="C30" s="59" t="s">
        <v>445</v>
      </c>
      <c r="D30" s="59" t="s">
        <v>445</v>
      </c>
      <c r="E30" s="59"/>
      <c r="F30" s="59"/>
      <c r="G30" s="59">
        <v>1</v>
      </c>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1196</v>
      </c>
      <c r="D32" s="162"/>
      <c r="E32" s="163"/>
      <c r="F32" s="161" t="s">
        <v>1197</v>
      </c>
      <c r="G32" s="162"/>
      <c r="H32" s="163"/>
      <c r="I32" s="161" t="s">
        <v>1198</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1199</v>
      </c>
      <c r="D39" s="174"/>
      <c r="E39" s="175"/>
      <c r="F39" s="173" t="s">
        <v>1198</v>
      </c>
      <c r="G39" s="174"/>
      <c r="H39" s="175"/>
      <c r="I39" s="173" t="s">
        <v>1200</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1201</v>
      </c>
      <c r="F47" s="138"/>
      <c r="G47" s="104" t="s">
        <v>472</v>
      </c>
      <c r="H47" s="62" t="s">
        <v>1202</v>
      </c>
      <c r="I47" s="104" t="s">
        <v>988</v>
      </c>
      <c r="J47" s="139" t="s">
        <v>1203</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1204</v>
      </c>
      <c r="F51" s="160"/>
      <c r="G51" s="104" t="s">
        <v>1205</v>
      </c>
      <c r="H51" s="62" t="s">
        <v>1167</v>
      </c>
      <c r="I51" s="104" t="s">
        <v>1206</v>
      </c>
      <c r="J51" s="139" t="s">
        <v>1203</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1207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32" priority="3">
      <formula>LEN(TRIM(C24))=0</formula>
    </cfRule>
  </conditionalFormatting>
  <conditionalFormatting sqref="C9:G11 J9:K11 H11 C27:I27 K27">
    <cfRule type="expression" dxfId="331" priority="2" stopIfTrue="1">
      <formula>$K$4=""</formula>
    </cfRule>
  </conditionalFormatting>
  <conditionalFormatting sqref="E47:K49 C6:G11 H11 C26:I27 K26:K27 G1:H1 I2 C2:C3 K3 C5:E5 G5:K5 J6:K6 J7 H8 C12 C22:F22 C29:E29 G29 G46:K46">
    <cfRule type="containsBlanks" dxfId="33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9"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dimension ref="A1:N66"/>
  <sheetViews>
    <sheetView view="pageBreakPreview" zoomScaleNormal="100" zoomScaleSheetLayoutView="100" workbookViewId="0">
      <selection activeCell="C1" sqref="C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161</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305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162</v>
      </c>
      <c r="D5" s="265"/>
      <c r="E5" s="266"/>
      <c r="F5" s="40" t="s">
        <v>396</v>
      </c>
      <c r="G5" s="268" t="str">
        <f>HYPERLINK("https://www.keyakinomori.ed.jp/")</f>
        <v>https://www.keyakinomori.ed.jp/</v>
      </c>
      <c r="H5" s="265"/>
      <c r="I5" s="265"/>
      <c r="J5" s="265"/>
      <c r="K5" s="267"/>
      <c r="L5" s="37"/>
      <c r="M5" s="37"/>
      <c r="N5" s="37"/>
    </row>
    <row r="6" spans="1:14" ht="27" customHeight="1" x14ac:dyDescent="0.4">
      <c r="A6" s="181" t="s">
        <v>398</v>
      </c>
      <c r="B6" s="125"/>
      <c r="C6" s="248" t="s">
        <v>163</v>
      </c>
      <c r="D6" s="249"/>
      <c r="E6" s="249"/>
      <c r="F6" s="249"/>
      <c r="G6" s="249"/>
      <c r="H6" s="254" t="s">
        <v>399</v>
      </c>
      <c r="I6" s="111" t="s">
        <v>400</v>
      </c>
      <c r="J6" s="256" t="s">
        <v>445</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c r="I8" s="259"/>
      <c r="J8" s="196">
        <v>7</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701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566</v>
      </c>
      <c r="D24" s="203"/>
      <c r="E24" s="202" t="s">
        <v>705</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8</v>
      </c>
      <c r="D26" s="50">
        <v>10</v>
      </c>
      <c r="E26" s="50">
        <v>10</v>
      </c>
      <c r="F26" s="50">
        <v>10</v>
      </c>
      <c r="G26" s="50">
        <v>11</v>
      </c>
      <c r="H26" s="50">
        <v>11</v>
      </c>
      <c r="I26" s="184">
        <f>SUM(C26:H26)</f>
        <v>60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8</v>
      </c>
      <c r="F29" s="56"/>
      <c r="G29" s="56">
        <v>2</v>
      </c>
      <c r="H29" s="56">
        <v>1</v>
      </c>
      <c r="I29" s="56"/>
      <c r="J29" s="56">
        <v>1</v>
      </c>
      <c r="K29" s="57"/>
      <c r="L29" s="47"/>
      <c r="M29" s="47"/>
      <c r="N29" s="47"/>
    </row>
    <row r="30" spans="1:14" ht="27" customHeight="1" thickBot="1" x14ac:dyDescent="0.45">
      <c r="A30" s="103"/>
      <c r="B30" s="58" t="s">
        <v>444</v>
      </c>
      <c r="C30" s="59" t="s">
        <v>445</v>
      </c>
      <c r="D30" s="59" t="s">
        <v>445</v>
      </c>
      <c r="E30" s="59">
        <v>2</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707</v>
      </c>
      <c r="D32" s="162"/>
      <c r="E32" s="163"/>
      <c r="F32" s="161" t="s">
        <v>738</v>
      </c>
      <c r="G32" s="162"/>
      <c r="H32" s="163"/>
      <c r="I32" s="161" t="s">
        <v>709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710</v>
      </c>
      <c r="D39" s="174"/>
      <c r="E39" s="175"/>
      <c r="F39" s="173" t="s">
        <v>711</v>
      </c>
      <c r="G39" s="174"/>
      <c r="H39" s="175"/>
      <c r="I39" s="173" t="s">
        <v>712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714</v>
      </c>
      <c r="J46" s="139" t="s">
        <v>715</v>
      </c>
      <c r="K46" s="140"/>
    </row>
    <row r="47" spans="1:11" ht="20.25" customHeight="1" x14ac:dyDescent="0.4">
      <c r="A47" s="126"/>
      <c r="B47" s="146"/>
      <c r="C47" s="157" t="s">
        <v>470</v>
      </c>
      <c r="D47" s="158"/>
      <c r="E47" s="138" t="s">
        <v>716</v>
      </c>
      <c r="F47" s="138"/>
      <c r="G47" s="104" t="s">
        <v>472</v>
      </c>
      <c r="H47" s="62" t="s">
        <v>717</v>
      </c>
      <c r="I47" s="104" t="s">
        <v>718</v>
      </c>
      <c r="J47" s="139" t="s">
        <v>715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t="s">
        <v>719</v>
      </c>
      <c r="F50" s="160"/>
      <c r="G50" s="104" t="s">
        <v>720</v>
      </c>
      <c r="H50" s="62" t="s">
        <v>721</v>
      </c>
      <c r="I50" s="104" t="s">
        <v>722</v>
      </c>
      <c r="J50" s="139" t="s">
        <v>723</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739</v>
      </c>
      <c r="F55" s="154"/>
      <c r="G55" s="106" t="s">
        <v>725</v>
      </c>
      <c r="H55" s="66" t="s">
        <v>397</v>
      </c>
      <c r="I55" s="66" t="s">
        <v>397</v>
      </c>
      <c r="J55" s="155" t="s">
        <v>492</v>
      </c>
      <c r="K55" s="156"/>
    </row>
    <row r="56" spans="1:14" ht="20.25" customHeight="1" x14ac:dyDescent="0.4">
      <c r="A56" s="126"/>
      <c r="B56" s="146"/>
      <c r="C56" s="136" t="s">
        <v>513</v>
      </c>
      <c r="D56" s="137"/>
      <c r="E56" s="138" t="s">
        <v>740</v>
      </c>
      <c r="F56" s="138"/>
      <c r="G56" s="104" t="s">
        <v>674</v>
      </c>
      <c r="H56" s="67" t="s">
        <v>397</v>
      </c>
      <c r="I56" s="67" t="s">
        <v>397</v>
      </c>
      <c r="J56" s="139" t="s">
        <v>492</v>
      </c>
      <c r="K56" s="140"/>
    </row>
    <row r="57" spans="1:14" ht="20.25" customHeight="1" x14ac:dyDescent="0.4">
      <c r="A57" s="126"/>
      <c r="B57" s="146"/>
      <c r="C57" s="136" t="s">
        <v>728</v>
      </c>
      <c r="D57" s="137"/>
      <c r="E57" s="138" t="s">
        <v>465</v>
      </c>
      <c r="F57" s="138"/>
      <c r="G57" s="104" t="s">
        <v>725</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741</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28" priority="3">
      <formula>LEN(TRIM(C24))=0</formula>
    </cfRule>
  </conditionalFormatting>
  <conditionalFormatting sqref="C9:G11 J9:K11 H11 C27:I27 K27">
    <cfRule type="expression" dxfId="327" priority="2" stopIfTrue="1">
      <formula>$K$4=""</formula>
    </cfRule>
  </conditionalFormatting>
  <conditionalFormatting sqref="E47:K49 C6:G11 H11 C26:I27 K26:K27 G1:H1 I2 C2:C3 K3 C5:E5 G5:K5 J6:K6 J7 H8 C12 C22:F22 C29:E29 G29 G46:K46">
    <cfRule type="containsBlanks" dxfId="3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5"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6383"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dimension ref="A1:N66"/>
  <sheetViews>
    <sheetView view="pageBreakPreview" zoomScaleNormal="100" zoomScaleSheetLayoutView="100" workbookViewId="0">
      <selection activeCell="C1" sqref="C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45550</v>
      </c>
      <c r="H1" s="229"/>
      <c r="I1" s="33" t="s">
        <v>390</v>
      </c>
      <c r="J1" s="230">
        <v>45748</v>
      </c>
      <c r="K1" s="231"/>
      <c r="L1" s="34"/>
      <c r="M1" s="34"/>
      <c r="N1" s="34"/>
    </row>
    <row r="2" spans="1:14" ht="27" customHeight="1" x14ac:dyDescent="0.4">
      <c r="A2" s="128" t="s">
        <v>391</v>
      </c>
      <c r="B2" s="127"/>
      <c r="C2" s="232" t="s">
        <v>164</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306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165</v>
      </c>
      <c r="D5" s="265"/>
      <c r="E5" s="266"/>
      <c r="F5" s="40" t="s">
        <v>396</v>
      </c>
      <c r="G5" s="268" t="str">
        <f>HYPERLINK("https://www.chitosek.or.jp/preschools/minaminagareyama")</f>
        <v>https://www.chitosek.or.jp/preschools/minaminagareyama</v>
      </c>
      <c r="H5" s="265"/>
      <c r="I5" s="265"/>
      <c r="J5" s="265"/>
      <c r="K5" s="267"/>
      <c r="L5" s="37"/>
      <c r="M5" s="37"/>
      <c r="N5" s="37"/>
    </row>
    <row r="6" spans="1:14" ht="27" customHeight="1" x14ac:dyDescent="0.4">
      <c r="A6" s="181" t="s">
        <v>398</v>
      </c>
      <c r="B6" s="125"/>
      <c r="C6" s="248" t="s">
        <v>166</v>
      </c>
      <c r="D6" s="249"/>
      <c r="E6" s="249"/>
      <c r="F6" s="249"/>
      <c r="G6" s="249"/>
      <c r="H6" s="254" t="s">
        <v>399</v>
      </c>
      <c r="I6" s="111" t="s">
        <v>400</v>
      </c>
      <c r="J6" s="256">
        <v>7</v>
      </c>
      <c r="K6" s="257"/>
      <c r="L6" s="41"/>
      <c r="M6" s="41"/>
      <c r="N6" s="41"/>
    </row>
    <row r="7" spans="1:14" ht="27" customHeight="1" x14ac:dyDescent="0.4">
      <c r="A7" s="128"/>
      <c r="B7" s="127"/>
      <c r="C7" s="250"/>
      <c r="D7" s="251"/>
      <c r="E7" s="251"/>
      <c r="F7" s="251"/>
      <c r="G7" s="251"/>
      <c r="H7" s="255"/>
      <c r="I7" s="258" t="s">
        <v>401</v>
      </c>
      <c r="J7" s="260" t="s">
        <v>742</v>
      </c>
      <c r="K7" s="261"/>
      <c r="L7" s="41"/>
      <c r="M7" s="41"/>
      <c r="N7" s="41"/>
    </row>
    <row r="8" spans="1:14" ht="27" customHeight="1" x14ac:dyDescent="0.4">
      <c r="A8" s="206"/>
      <c r="B8" s="207"/>
      <c r="C8" s="252"/>
      <c r="D8" s="253"/>
      <c r="E8" s="253"/>
      <c r="F8" s="253"/>
      <c r="G8" s="253"/>
      <c r="H8" s="42" t="s">
        <v>403</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743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523</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420</v>
      </c>
      <c r="F24" s="203"/>
      <c r="G24" s="225"/>
      <c r="H24" s="226"/>
      <c r="I24" s="44" t="s">
        <v>421</v>
      </c>
      <c r="J24" s="204" t="s">
        <v>744</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18</v>
      </c>
      <c r="E26" s="50">
        <v>18</v>
      </c>
      <c r="F26" s="50">
        <v>21</v>
      </c>
      <c r="G26" s="50">
        <v>22</v>
      </c>
      <c r="H26" s="50">
        <v>22</v>
      </c>
      <c r="I26" s="184">
        <f>SUM(C26:H26)</f>
        <v>110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v>1</v>
      </c>
      <c r="G29" s="56">
        <v>6</v>
      </c>
      <c r="H29" s="56">
        <v>2</v>
      </c>
      <c r="I29" s="56">
        <v>1</v>
      </c>
      <c r="J29" s="56">
        <v>1</v>
      </c>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745</v>
      </c>
      <c r="I46" s="104"/>
      <c r="J46" s="139" t="s">
        <v>746</v>
      </c>
      <c r="K46" s="140"/>
    </row>
    <row r="47" spans="1:11" ht="20.25" customHeight="1" x14ac:dyDescent="0.4">
      <c r="A47" s="126"/>
      <c r="B47" s="146"/>
      <c r="C47" s="157" t="s">
        <v>470</v>
      </c>
      <c r="D47" s="158"/>
      <c r="E47" s="138" t="s">
        <v>747</v>
      </c>
      <c r="F47" s="138"/>
      <c r="G47" s="104"/>
      <c r="H47" s="79"/>
      <c r="I47" s="104"/>
      <c r="J47" s="139" t="s">
        <v>746</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748</v>
      </c>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749</v>
      </c>
      <c r="D55" s="153"/>
      <c r="E55" s="154" t="s">
        <v>465</v>
      </c>
      <c r="F55" s="154"/>
      <c r="G55" s="106" t="s">
        <v>750</v>
      </c>
      <c r="H55" s="66" t="s">
        <v>751</v>
      </c>
      <c r="I55" s="66"/>
      <c r="J55" s="155" t="s">
        <v>752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24" priority="3">
      <formula>LEN(TRIM(C24))=0</formula>
    </cfRule>
  </conditionalFormatting>
  <conditionalFormatting sqref="C9:G11 J9:K11 H11 C27:I27 K27">
    <cfRule type="expression" dxfId="323" priority="2" stopIfTrue="1">
      <formula>$K$4=""</formula>
    </cfRule>
  </conditionalFormatting>
  <conditionalFormatting sqref="E47:K49 C6:G11 H11 C26:I27 K26:K27 G1:H1 I2 C2:C3 K3 C5:E5 G5:K5 J6:K6 J7 H8 C12 C22:F22 C29:E29 G29 G46:K46">
    <cfRule type="containsBlanks" dxfId="32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1"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6383"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dimension ref="A1:N66"/>
  <sheetViews>
    <sheetView view="pageBreakPreview" topLeftCell="A5"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373">
        <v>45560</v>
      </c>
      <c r="H1" s="374"/>
      <c r="I1" s="33" t="s">
        <v>390</v>
      </c>
      <c r="J1" s="375">
        <v>45748</v>
      </c>
      <c r="K1" s="376"/>
      <c r="L1" s="34"/>
      <c r="M1" s="34"/>
      <c r="N1" s="34"/>
    </row>
    <row r="2" spans="1:14" ht="27" customHeight="1" x14ac:dyDescent="0.4">
      <c r="A2" s="128" t="s">
        <v>391</v>
      </c>
      <c r="B2" s="127"/>
      <c r="C2" s="232" t="s">
        <v>1623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308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1624</v>
      </c>
      <c r="D5" s="265"/>
      <c r="E5" s="266"/>
      <c r="F5" s="40" t="s">
        <v>396</v>
      </c>
      <c r="G5" s="268" t="str">
        <f>HYPERLINK("https://www.the0123child.com/personal/5238/")</f>
        <v>https://www.the0123child.com/personal/5238/</v>
      </c>
      <c r="H5" s="265"/>
      <c r="I5" s="265"/>
      <c r="J5" s="265"/>
      <c r="K5" s="267"/>
      <c r="L5" s="37"/>
      <c r="M5" s="37"/>
      <c r="N5" s="37"/>
    </row>
    <row r="6" spans="1:14" ht="27" customHeight="1" x14ac:dyDescent="0.4">
      <c r="A6" s="181" t="s">
        <v>398</v>
      </c>
      <c r="B6" s="125"/>
      <c r="C6" s="248" t="s">
        <v>1625</v>
      </c>
      <c r="D6" s="249"/>
      <c r="E6" s="249"/>
      <c r="F6" s="249"/>
      <c r="G6" s="249"/>
      <c r="H6" s="254" t="s">
        <v>399</v>
      </c>
      <c r="I6" s="111" t="s">
        <v>400</v>
      </c>
      <c r="J6" s="256">
        <v>4</v>
      </c>
      <c r="K6" s="257"/>
      <c r="L6" s="41"/>
      <c r="M6" s="41"/>
      <c r="N6" s="41"/>
    </row>
    <row r="7" spans="1:14" ht="27" customHeight="1" x14ac:dyDescent="0.4">
      <c r="A7" s="128"/>
      <c r="B7" s="127"/>
      <c r="C7" s="250"/>
      <c r="D7" s="251"/>
      <c r="E7" s="251"/>
      <c r="F7" s="251"/>
      <c r="G7" s="251"/>
      <c r="H7" s="255"/>
      <c r="I7" s="258" t="s">
        <v>401</v>
      </c>
      <c r="J7" s="260" t="s">
        <v>679</v>
      </c>
      <c r="K7" s="261"/>
      <c r="L7" s="41"/>
      <c r="M7" s="41"/>
      <c r="N7" s="41"/>
    </row>
    <row r="8" spans="1:14" ht="27" customHeight="1" x14ac:dyDescent="0.4">
      <c r="A8" s="206"/>
      <c r="B8" s="207"/>
      <c r="C8" s="252"/>
      <c r="D8" s="253"/>
      <c r="E8" s="253"/>
      <c r="F8" s="253"/>
      <c r="G8" s="253"/>
      <c r="H8" s="42" t="s">
        <v>833</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1626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814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526</v>
      </c>
      <c r="D24" s="203"/>
      <c r="E24" s="202" t="s">
        <v>521</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20</v>
      </c>
      <c r="E26" s="50">
        <v>20</v>
      </c>
      <c r="F26" s="50">
        <v>24</v>
      </c>
      <c r="G26" s="50">
        <v>24</v>
      </c>
      <c r="H26" s="50">
        <v>26</v>
      </c>
      <c r="I26" s="184">
        <f>SUM(C26:H26)</f>
        <v>120</v>
      </c>
      <c r="J26" s="185"/>
      <c r="K26" s="51">
        <v>57</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5</v>
      </c>
      <c r="F29" s="56"/>
      <c r="G29" s="56"/>
      <c r="H29" s="56">
        <v>4</v>
      </c>
      <c r="I29" s="56">
        <v>1</v>
      </c>
      <c r="J29" s="56"/>
      <c r="K29" s="57"/>
      <c r="L29" s="47"/>
      <c r="M29" s="47"/>
      <c r="N29" s="47"/>
    </row>
    <row r="30" spans="1:14" ht="27" customHeight="1" thickBot="1" x14ac:dyDescent="0.45">
      <c r="A30" s="103"/>
      <c r="B30" s="58" t="s">
        <v>444</v>
      </c>
      <c r="C30" s="59" t="s">
        <v>445</v>
      </c>
      <c r="D30" s="59" t="s">
        <v>445</v>
      </c>
      <c r="E30" s="59">
        <v>7</v>
      </c>
      <c r="F30" s="59">
        <v>1</v>
      </c>
      <c r="G30" s="59"/>
      <c r="H30" s="59"/>
      <c r="I30" s="59"/>
      <c r="J30" s="59">
        <v>1</v>
      </c>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1627</v>
      </c>
      <c r="D32" s="162"/>
      <c r="E32" s="163"/>
      <c r="F32" s="161" t="s">
        <v>1628</v>
      </c>
      <c r="G32" s="162"/>
      <c r="H32" s="163"/>
      <c r="I32" s="161" t="s">
        <v>1629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t="s">
        <v>1630</v>
      </c>
      <c r="G39" s="174"/>
      <c r="H39" s="175"/>
      <c r="I39" s="173" t="s">
        <v>1631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1632</v>
      </c>
      <c r="I46" s="104" t="s">
        <v>468</v>
      </c>
      <c r="J46" s="139" t="s">
        <v>544</v>
      </c>
      <c r="K46" s="140"/>
    </row>
    <row r="47" spans="1:11" ht="20.25" customHeight="1" x14ac:dyDescent="0.4">
      <c r="A47" s="126"/>
      <c r="B47" s="146"/>
      <c r="C47" s="157" t="s">
        <v>470</v>
      </c>
      <c r="D47" s="158"/>
      <c r="E47" s="138" t="s">
        <v>471</v>
      </c>
      <c r="F47" s="138"/>
      <c r="G47" s="104" t="s">
        <v>472</v>
      </c>
      <c r="H47" s="62" t="s">
        <v>1202</v>
      </c>
      <c r="I47" s="104" t="s">
        <v>1633</v>
      </c>
      <c r="J47" s="139" t="s">
        <v>544</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1634</v>
      </c>
      <c r="F49" s="138"/>
      <c r="G49" s="104" t="s">
        <v>466</v>
      </c>
      <c r="H49" s="62" t="s">
        <v>1635</v>
      </c>
      <c r="I49" s="104" t="s">
        <v>468</v>
      </c>
      <c r="J49" s="139" t="s">
        <v>544</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465</v>
      </c>
      <c r="F51" s="160"/>
      <c r="G51" s="104" t="s">
        <v>472</v>
      </c>
      <c r="H51" s="62" t="s">
        <v>1636</v>
      </c>
      <c r="I51" s="104"/>
      <c r="J51" s="139" t="s">
        <v>544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695</v>
      </c>
      <c r="F55" s="154"/>
      <c r="G55" s="106" t="s">
        <v>559</v>
      </c>
      <c r="H55" s="66" t="s">
        <v>397</v>
      </c>
      <c r="I55" s="66" t="s">
        <v>397</v>
      </c>
      <c r="J55" s="155"/>
      <c r="K55" s="156"/>
    </row>
    <row r="56" spans="1:14" ht="20.25" customHeight="1" x14ac:dyDescent="0.4">
      <c r="A56" s="126"/>
      <c r="B56" s="146"/>
      <c r="C56" s="136" t="s">
        <v>1637</v>
      </c>
      <c r="D56" s="137"/>
      <c r="E56" s="138" t="s">
        <v>695</v>
      </c>
      <c r="F56" s="138"/>
      <c r="G56" s="104" t="s">
        <v>559</v>
      </c>
      <c r="H56" s="67" t="s">
        <v>397</v>
      </c>
      <c r="I56" s="67" t="s">
        <v>397</v>
      </c>
      <c r="J56" s="139"/>
      <c r="K56" s="140"/>
    </row>
    <row r="57" spans="1:14" ht="20.25" customHeight="1" x14ac:dyDescent="0.4">
      <c r="A57" s="126"/>
      <c r="B57" s="146"/>
      <c r="C57" s="136" t="s">
        <v>806</v>
      </c>
      <c r="D57" s="137"/>
      <c r="E57" s="138" t="s">
        <v>695</v>
      </c>
      <c r="F57" s="138"/>
      <c r="G57" s="104" t="s">
        <v>674</v>
      </c>
      <c r="H57" s="67" t="s">
        <v>397</v>
      </c>
      <c r="I57" s="67" t="s">
        <v>397</v>
      </c>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1638</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20" priority="2" stopIfTrue="1">
      <formula>$K$4=""</formula>
    </cfRule>
  </conditionalFormatting>
  <conditionalFormatting sqref="G1:H1 C5:E5 G5:K5 H8 C6:G11 H11 C22:F22 G29 G46:K46 E47:K49 J6:K6 C2:C3 C26:I27 K26:K27 C12 C29:E29 K3 I2 J8:K8 J7">
    <cfRule type="containsBlanks" dxfId="31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8" priority="4">
      <formula>LEN(TRIM(C24))=0</formula>
    </cfRule>
  </conditionalFormatting>
  <conditionalFormatting sqref="E24:F24">
    <cfRule type="containsBlanks" dxfId="317" priority="3">
      <formula>LEN(TRIM(E24))=0</formula>
    </cfRule>
  </conditionalFormatting>
  <conditionalFormatting sqref="J9:K9 J11:K11 J10">
    <cfRule type="containsBlanks" dxfId="316"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dimension ref="A1:N66"/>
  <sheetViews>
    <sheetView view="pageBreakPreview" zoomScaleNormal="100" zoomScaleSheetLayoutView="100" workbookViewId="0">
      <selection activeCell="C1" sqref="C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753</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309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754</v>
      </c>
      <c r="D5" s="265"/>
      <c r="E5" s="266"/>
      <c r="F5" s="40" t="s">
        <v>396</v>
      </c>
      <c r="G5" s="268" t="str">
        <f>HYPERLINK("https://kidsroom-arisu.com/")</f>
        <v>https://kidsroom-arisu.com/</v>
      </c>
      <c r="H5" s="265"/>
      <c r="I5" s="265"/>
      <c r="J5" s="265"/>
      <c r="K5" s="267"/>
      <c r="L5" s="37"/>
      <c r="M5" s="37"/>
      <c r="N5" s="37"/>
    </row>
    <row r="6" spans="1:14" ht="27" customHeight="1" x14ac:dyDescent="0.4">
      <c r="A6" s="181" t="s">
        <v>398</v>
      </c>
      <c r="B6" s="125"/>
      <c r="C6" s="248" t="s">
        <v>755</v>
      </c>
      <c r="D6" s="249"/>
      <c r="E6" s="249"/>
      <c r="F6" s="249"/>
      <c r="G6" s="249"/>
      <c r="H6" s="254" t="s">
        <v>399</v>
      </c>
      <c r="I6" s="111" t="s">
        <v>400</v>
      </c>
      <c r="J6" s="256" t="s">
        <v>756</v>
      </c>
      <c r="K6" s="257"/>
      <c r="L6" s="41"/>
      <c r="M6" s="41"/>
      <c r="N6" s="41"/>
    </row>
    <row r="7" spans="1:14" ht="27" customHeight="1" x14ac:dyDescent="0.4">
      <c r="A7" s="128"/>
      <c r="B7" s="127"/>
      <c r="C7" s="250"/>
      <c r="D7" s="251"/>
      <c r="E7" s="251"/>
      <c r="F7" s="251"/>
      <c r="G7" s="251"/>
      <c r="H7" s="255"/>
      <c r="I7" s="258" t="s">
        <v>401</v>
      </c>
      <c r="J7" s="260" t="s">
        <v>757</v>
      </c>
      <c r="K7" s="261"/>
      <c r="L7" s="41"/>
      <c r="M7" s="41"/>
      <c r="N7" s="41"/>
    </row>
    <row r="8" spans="1:14" ht="27" customHeight="1" x14ac:dyDescent="0.4">
      <c r="A8" s="206"/>
      <c r="B8" s="207"/>
      <c r="C8" s="252"/>
      <c r="D8" s="253"/>
      <c r="E8" s="253"/>
      <c r="F8" s="253"/>
      <c r="G8" s="253"/>
      <c r="H8" s="42"/>
      <c r="I8" s="259"/>
      <c r="J8" s="196">
        <v>6</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758</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759</v>
      </c>
      <c r="D22" s="203"/>
      <c r="E22" s="202" t="s">
        <v>760</v>
      </c>
      <c r="F22" s="203"/>
      <c r="G22" s="221" t="s">
        <v>761</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762</v>
      </c>
      <c r="D24" s="203"/>
      <c r="E24" s="202" t="s">
        <v>759</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c r="G26" s="50"/>
      <c r="H26" s="50"/>
      <c r="I26" s="184">
        <f>SUM(C26:H26)</f>
        <v>19</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c r="E29" s="56">
        <v>8</v>
      </c>
      <c r="F29" s="56"/>
      <c r="G29" s="56"/>
      <c r="H29" s="56">
        <v>2</v>
      </c>
      <c r="I29" s="56">
        <v>1</v>
      </c>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763</v>
      </c>
      <c r="D32" s="162"/>
      <c r="E32" s="163"/>
      <c r="F32" s="161" t="s">
        <v>764</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765</v>
      </c>
      <c r="D39" s="174"/>
      <c r="E39" s="175"/>
      <c r="F39" s="173" t="s">
        <v>766</v>
      </c>
      <c r="G39" s="174"/>
      <c r="H39" s="175"/>
      <c r="I39" s="173" t="s">
        <v>767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471</v>
      </c>
      <c r="F47" s="138"/>
      <c r="G47" s="104" t="s">
        <v>466</v>
      </c>
      <c r="H47" s="62" t="s">
        <v>473</v>
      </c>
      <c r="I47" s="104" t="s">
        <v>718</v>
      </c>
      <c r="J47" s="139" t="s">
        <v>768</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c r="F49" s="138"/>
      <c r="G49" s="104"/>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769</v>
      </c>
      <c r="F51" s="160"/>
      <c r="G51" s="104" t="s">
        <v>770</v>
      </c>
      <c r="H51" s="62" t="s">
        <v>771</v>
      </c>
      <c r="I51" s="104" t="s">
        <v>772</v>
      </c>
      <c r="J51" s="139" t="s">
        <v>768</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773</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15" priority="3">
      <formula>LEN(TRIM(C24))=0</formula>
    </cfRule>
  </conditionalFormatting>
  <conditionalFormatting sqref="C9:G11 J9:K11 H11 C27:I27 K27">
    <cfRule type="expression" dxfId="314" priority="2" stopIfTrue="1">
      <formula>$K$4=""</formula>
    </cfRule>
  </conditionalFormatting>
  <conditionalFormatting sqref="E47:K49 C6:G11 H11 C26:I27 K26:K27 G1:H1 I2 C2:C3 K3 C5:E5 G5:K5 J6:K6 J7 H8 C12 C22:F22 C29:E29 G29 G46:K46">
    <cfRule type="containsBlanks" dxfId="3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2"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dimension ref="A1:N66"/>
  <sheetViews>
    <sheetView view="pageBreakPreview" zoomScaleNormal="100" zoomScaleSheetLayoutView="100" workbookViewId="0">
      <selection activeCell="C1" sqref="C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386" t="s">
        <v>774</v>
      </c>
      <c r="H1" s="387"/>
      <c r="I1" s="33" t="s">
        <v>390</v>
      </c>
      <c r="J1" s="388">
        <v>45748</v>
      </c>
      <c r="K1" s="389"/>
      <c r="L1" s="34"/>
      <c r="M1" s="34"/>
      <c r="N1" s="34"/>
    </row>
    <row r="2" spans="1:14" ht="27" customHeight="1" x14ac:dyDescent="0.4">
      <c r="A2" s="128" t="s">
        <v>391</v>
      </c>
      <c r="B2" s="127"/>
      <c r="C2" s="232" t="s">
        <v>775</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310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776</v>
      </c>
      <c r="D5" s="265"/>
      <c r="E5" s="266"/>
      <c r="F5" s="40" t="s">
        <v>396</v>
      </c>
      <c r="G5" s="268" t="str">
        <f>HYPERLINK("http://liliikidsroom.com/wwwp/")</f>
        <v>http://liliikidsroom.com/wwwp/</v>
      </c>
      <c r="H5" s="265"/>
      <c r="I5" s="265"/>
      <c r="J5" s="265"/>
      <c r="K5" s="267"/>
      <c r="L5" s="37"/>
      <c r="M5" s="37"/>
      <c r="N5" s="37"/>
    </row>
    <row r="6" spans="1:14" ht="27" customHeight="1" x14ac:dyDescent="0.4">
      <c r="A6" s="181" t="s">
        <v>398</v>
      </c>
      <c r="B6" s="125"/>
      <c r="C6" s="358" t="s">
        <v>777</v>
      </c>
      <c r="D6" s="249"/>
      <c r="E6" s="249"/>
      <c r="F6" s="249"/>
      <c r="G6" s="249"/>
      <c r="H6" s="254" t="s">
        <v>399</v>
      </c>
      <c r="I6" s="111" t="s">
        <v>400</v>
      </c>
      <c r="J6" s="256" t="s">
        <v>397</v>
      </c>
      <c r="K6" s="257"/>
      <c r="L6" s="41"/>
      <c r="M6" s="41"/>
      <c r="N6" s="41"/>
    </row>
    <row r="7" spans="1:14" ht="27" customHeight="1" x14ac:dyDescent="0.4">
      <c r="A7" s="128"/>
      <c r="B7" s="127"/>
      <c r="C7" s="250"/>
      <c r="D7" s="251"/>
      <c r="E7" s="251"/>
      <c r="F7" s="251"/>
      <c r="G7" s="251"/>
      <c r="H7" s="255"/>
      <c r="I7" s="258" t="s">
        <v>401</v>
      </c>
      <c r="J7" s="260" t="s">
        <v>778</v>
      </c>
      <c r="K7" s="261"/>
      <c r="L7" s="41"/>
      <c r="M7" s="41"/>
      <c r="N7" s="41"/>
    </row>
    <row r="8" spans="1:14" ht="27" customHeight="1" x14ac:dyDescent="0.4">
      <c r="A8" s="206"/>
      <c r="B8" s="207"/>
      <c r="C8" s="252"/>
      <c r="D8" s="253"/>
      <c r="E8" s="253"/>
      <c r="F8" s="253"/>
      <c r="G8" s="253"/>
      <c r="H8" s="42" t="s">
        <v>397</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779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780</v>
      </c>
      <c r="D22" s="203"/>
      <c r="E22" s="202" t="s">
        <v>522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781</v>
      </c>
      <c r="D24" s="203"/>
      <c r="E24" s="202" t="s">
        <v>782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7</v>
      </c>
      <c r="E26" s="50">
        <v>7</v>
      </c>
      <c r="F26" s="50">
        <v>0</v>
      </c>
      <c r="G26" s="50">
        <v>0</v>
      </c>
      <c r="H26" s="50">
        <v>0</v>
      </c>
      <c r="I26" s="184">
        <f>SUM(C26:H26)</f>
        <v>17</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6</v>
      </c>
      <c r="F29" s="56"/>
      <c r="G29" s="56">
        <v>2</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783</v>
      </c>
      <c r="D32" s="162"/>
      <c r="E32" s="163"/>
      <c r="F32" s="161" t="s">
        <v>784</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785</v>
      </c>
      <c r="D39" s="174"/>
      <c r="E39" s="175"/>
      <c r="F39" s="173" t="s">
        <v>786</v>
      </c>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787</v>
      </c>
      <c r="H46" s="62" t="s">
        <v>788</v>
      </c>
      <c r="I46" s="104" t="s">
        <v>788</v>
      </c>
      <c r="J46" s="139" t="s">
        <v>787</v>
      </c>
      <c r="K46" s="140"/>
    </row>
    <row r="47" spans="1:11" ht="20.25" customHeight="1" x14ac:dyDescent="0.4">
      <c r="A47" s="126"/>
      <c r="B47" s="146"/>
      <c r="C47" s="157" t="s">
        <v>470</v>
      </c>
      <c r="D47" s="158"/>
      <c r="E47" s="138" t="s">
        <v>471</v>
      </c>
      <c r="F47" s="138"/>
      <c r="G47" s="104" t="s">
        <v>472</v>
      </c>
      <c r="H47" s="62" t="s">
        <v>789</v>
      </c>
      <c r="I47" s="104" t="s">
        <v>790</v>
      </c>
      <c r="J47" s="139" t="s">
        <v>475</v>
      </c>
      <c r="K47" s="140"/>
    </row>
    <row r="48" spans="1:11" ht="20.25" customHeight="1" x14ac:dyDescent="0.4">
      <c r="A48" s="126"/>
      <c r="B48" s="146"/>
      <c r="C48" s="157" t="s">
        <v>476</v>
      </c>
      <c r="D48" s="158"/>
      <c r="E48" s="138" t="s">
        <v>397</v>
      </c>
      <c r="F48" s="138"/>
      <c r="G48" s="104" t="s">
        <v>397</v>
      </c>
      <c r="H48" s="62" t="s">
        <v>397</v>
      </c>
      <c r="I48" s="104" t="s">
        <v>397</v>
      </c>
      <c r="J48" s="139" t="s">
        <v>397</v>
      </c>
      <c r="K48" s="140"/>
    </row>
    <row r="49" spans="1:14" ht="20.25" customHeight="1" x14ac:dyDescent="0.4">
      <c r="A49" s="126"/>
      <c r="B49" s="146"/>
      <c r="C49" s="157" t="s">
        <v>477</v>
      </c>
      <c r="D49" s="158"/>
      <c r="E49" s="138" t="s">
        <v>397</v>
      </c>
      <c r="F49" s="138"/>
      <c r="G49" s="104" t="s">
        <v>397</v>
      </c>
      <c r="H49" s="62" t="s">
        <v>397</v>
      </c>
      <c r="I49" s="104" t="s">
        <v>397</v>
      </c>
      <c r="J49" s="139" t="s">
        <v>397</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11" priority="2" stopIfTrue="1">
      <formula>$K$4=""</formula>
    </cfRule>
  </conditionalFormatting>
  <conditionalFormatting sqref="G1:H1 C5:E5 G5:K5 H8 C6:G11 H11 C22:F22 G29 G46:K46 E47:K49 J6:K6 C2:C3 C26:I27 K26:K27 C12 C29:E29 K3 I2 J8:K8 J7">
    <cfRule type="containsBlanks" dxfId="31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09" priority="4">
      <formula>LEN(TRIM(C24))=0</formula>
    </cfRule>
  </conditionalFormatting>
  <conditionalFormatting sqref="E24:F24">
    <cfRule type="containsBlanks" dxfId="308" priority="3">
      <formula>LEN(TRIM(E24))=0</formula>
    </cfRule>
  </conditionalFormatting>
  <conditionalFormatting sqref="J9:K9 J11:K11 J10">
    <cfRule type="containsBlanks" dxfId="30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dimension ref="A1:N66"/>
  <sheetViews>
    <sheetView view="pageBreakPreview" zoomScaleNormal="100" zoomScaleSheetLayoutView="100" workbookViewId="0">
      <selection activeCell="C1" sqref="C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45556</v>
      </c>
      <c r="H1" s="229"/>
      <c r="I1" s="33" t="s">
        <v>390</v>
      </c>
      <c r="J1" s="230">
        <v>45748</v>
      </c>
      <c r="K1" s="231"/>
      <c r="L1" s="34"/>
      <c r="M1" s="34"/>
      <c r="N1" s="34"/>
    </row>
    <row r="2" spans="1:14" ht="27" customHeight="1" x14ac:dyDescent="0.4">
      <c r="A2" s="128" t="s">
        <v>391</v>
      </c>
      <c r="B2" s="127"/>
      <c r="C2" s="232" t="s">
        <v>1258</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311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1259</v>
      </c>
      <c r="D5" s="265"/>
      <c r="E5" s="266"/>
      <c r="F5" s="40" t="s">
        <v>396</v>
      </c>
      <c r="G5" s="268" t="str">
        <f>HYPERLINK("https://minami.ohana-yume.jp/")</f>
        <v>https://minami.ohana-yume.jp/</v>
      </c>
      <c r="H5" s="265"/>
      <c r="I5" s="265"/>
      <c r="J5" s="265"/>
      <c r="K5" s="267"/>
      <c r="L5" s="37"/>
      <c r="M5" s="37"/>
      <c r="N5" s="37"/>
    </row>
    <row r="6" spans="1:14" ht="27" customHeight="1" x14ac:dyDescent="0.4">
      <c r="A6" s="181" t="s">
        <v>398</v>
      </c>
      <c r="B6" s="125"/>
      <c r="C6" s="248" t="s">
        <v>1260</v>
      </c>
      <c r="D6" s="249"/>
      <c r="E6" s="249"/>
      <c r="F6" s="249"/>
      <c r="G6" s="249"/>
      <c r="H6" s="254" t="s">
        <v>399</v>
      </c>
      <c r="I6" s="111" t="s">
        <v>400</v>
      </c>
      <c r="J6" s="256">
        <v>3</v>
      </c>
      <c r="K6" s="257"/>
      <c r="L6" s="41"/>
      <c r="M6" s="41"/>
      <c r="N6" s="41"/>
    </row>
    <row r="7" spans="1:14" ht="27" customHeight="1" x14ac:dyDescent="0.4">
      <c r="A7" s="128"/>
      <c r="B7" s="127"/>
      <c r="C7" s="250"/>
      <c r="D7" s="251"/>
      <c r="E7" s="251"/>
      <c r="F7" s="251"/>
      <c r="G7" s="251"/>
      <c r="H7" s="255"/>
      <c r="I7" s="258" t="s">
        <v>401</v>
      </c>
      <c r="J7" s="260" t="s">
        <v>679</v>
      </c>
      <c r="K7" s="261"/>
      <c r="L7" s="41"/>
      <c r="M7" s="41"/>
      <c r="N7" s="41"/>
    </row>
    <row r="8" spans="1:14" ht="27" customHeight="1" x14ac:dyDescent="0.4">
      <c r="A8" s="206"/>
      <c r="B8" s="207"/>
      <c r="C8" s="252"/>
      <c r="D8" s="253"/>
      <c r="E8" s="253"/>
      <c r="F8" s="253"/>
      <c r="G8" s="253"/>
      <c r="H8" s="42" t="s">
        <v>397</v>
      </c>
      <c r="I8" s="259"/>
      <c r="J8" s="196">
        <v>4</v>
      </c>
      <c r="K8" s="197"/>
      <c r="L8" s="41"/>
      <c r="M8" s="41"/>
      <c r="N8" s="41"/>
    </row>
    <row r="9" spans="1:14" ht="27" customHeight="1" x14ac:dyDescent="0.4">
      <c r="A9" s="242" t="s">
        <v>404</v>
      </c>
      <c r="B9" s="243"/>
      <c r="C9" s="248" t="s">
        <v>397</v>
      </c>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1899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1261</v>
      </c>
      <c r="D22" s="203"/>
      <c r="E22" s="202" t="s">
        <v>1262</v>
      </c>
      <c r="F22" s="203"/>
      <c r="G22" s="221" t="s">
        <v>1263</v>
      </c>
      <c r="H22" s="222"/>
      <c r="I22" s="43" t="s">
        <v>416</v>
      </c>
      <c r="J22" s="198" t="s">
        <v>1262</v>
      </c>
      <c r="K22" s="199"/>
      <c r="L22" s="41"/>
      <c r="M22" s="41"/>
      <c r="N22" s="41"/>
    </row>
    <row r="23" spans="1:14" ht="27" customHeight="1" x14ac:dyDescent="0.4">
      <c r="A23" s="128"/>
      <c r="B23" s="127"/>
      <c r="C23" s="200" t="s">
        <v>417</v>
      </c>
      <c r="D23" s="201"/>
      <c r="E23" s="200" t="s">
        <v>418</v>
      </c>
      <c r="F23" s="201"/>
      <c r="G23" s="223"/>
      <c r="H23" s="224"/>
      <c r="I23" s="43" t="s">
        <v>419</v>
      </c>
      <c r="J23" s="198" t="s">
        <v>1264</v>
      </c>
      <c r="K23" s="199"/>
      <c r="L23" s="41"/>
      <c r="M23" s="41"/>
      <c r="N23" s="41"/>
    </row>
    <row r="24" spans="1:14" ht="27" customHeight="1" x14ac:dyDescent="0.4">
      <c r="A24" s="206"/>
      <c r="B24" s="207"/>
      <c r="C24" s="202" t="s">
        <v>1265</v>
      </c>
      <c r="D24" s="203"/>
      <c r="E24" s="202" t="s">
        <v>1261</v>
      </c>
      <c r="F24" s="203"/>
      <c r="G24" s="225"/>
      <c r="H24" s="226"/>
      <c r="I24" s="44" t="s">
        <v>421</v>
      </c>
      <c r="J24" s="204" t="s">
        <v>1266</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v>0</v>
      </c>
      <c r="G26" s="50">
        <v>0</v>
      </c>
      <c r="H26" s="50">
        <v>0</v>
      </c>
      <c r="I26" s="184">
        <f>SUM(C26:H26)</f>
        <v>19</v>
      </c>
      <c r="J26" s="185"/>
      <c r="K26" s="51" t="s">
        <v>603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0</v>
      </c>
      <c r="E29" s="56">
        <v>4</v>
      </c>
      <c r="F29" s="56">
        <v>0</v>
      </c>
      <c r="G29" s="56">
        <v>1</v>
      </c>
      <c r="H29" s="56">
        <v>0</v>
      </c>
      <c r="I29" s="56">
        <v>0</v>
      </c>
      <c r="J29" s="56">
        <v>0</v>
      </c>
      <c r="K29" s="57">
        <v>0</v>
      </c>
      <c r="L29" s="47"/>
      <c r="M29" s="47"/>
      <c r="N29" s="47"/>
    </row>
    <row r="30" spans="1:14" ht="27" customHeight="1" thickBot="1" x14ac:dyDescent="0.45">
      <c r="A30" s="103"/>
      <c r="B30" s="58" t="s">
        <v>444</v>
      </c>
      <c r="C30" s="59" t="s">
        <v>445</v>
      </c>
      <c r="D30" s="59" t="s">
        <v>445</v>
      </c>
      <c r="E30" s="59">
        <v>4</v>
      </c>
      <c r="F30" s="59"/>
      <c r="G30" s="59">
        <v>1</v>
      </c>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1267</v>
      </c>
      <c r="D32" s="162"/>
      <c r="E32" s="163"/>
      <c r="F32" s="161" t="s">
        <v>1268</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t="s">
        <v>1269</v>
      </c>
      <c r="G39" s="174"/>
      <c r="H39" s="175"/>
      <c r="I39" s="173" t="s">
        <v>1270</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1204</v>
      </c>
      <c r="F47" s="138"/>
      <c r="G47" s="104" t="s">
        <v>472</v>
      </c>
      <c r="H47" s="62" t="s">
        <v>615</v>
      </c>
      <c r="I47" s="104" t="s">
        <v>988</v>
      </c>
      <c r="J47" s="139" t="s">
        <v>1014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t="s">
        <v>397</v>
      </c>
      <c r="F50" s="160"/>
      <c r="G50" s="104"/>
      <c r="H50" s="62"/>
      <c r="I50" s="104"/>
      <c r="J50" s="139"/>
      <c r="K50" s="140"/>
      <c r="L50" s="63"/>
    </row>
    <row r="51" spans="1:14" ht="20.25" customHeight="1" x14ac:dyDescent="0.4">
      <c r="A51" s="126"/>
      <c r="B51" s="146"/>
      <c r="C51" s="157" t="s">
        <v>482</v>
      </c>
      <c r="D51" s="158"/>
      <c r="E51" s="160" t="s">
        <v>397</v>
      </c>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1900</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06" priority="3">
      <formula>LEN(TRIM(C24))=0</formula>
    </cfRule>
  </conditionalFormatting>
  <conditionalFormatting sqref="C9:G11 J9:K11 H11 C27:I27 K27">
    <cfRule type="expression" dxfId="305" priority="2" stopIfTrue="1">
      <formula>$K$4=""</formula>
    </cfRule>
  </conditionalFormatting>
  <conditionalFormatting sqref="E47:K49 C6:G11 H11 C26:I27 K26:K27 G1:H1 I2 C2:C3 K3 C5:E5 G5:K5 J6:K6 J7 H8 C12 C22:F22 C29:E29 G29 G46:K46">
    <cfRule type="containsBlanks" dxfId="30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3"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78</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312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63</v>
      </c>
      <c r="D5" s="265"/>
      <c r="E5" s="266"/>
      <c r="F5" s="40" t="s">
        <v>396</v>
      </c>
      <c r="G5" s="268" t="str">
        <f>HYPERLINK("https://www.keyakinomori.ed.jp/")</f>
        <v>https://www.keyakinomori.ed.jp/</v>
      </c>
      <c r="H5" s="265"/>
      <c r="I5" s="265"/>
      <c r="J5" s="265"/>
      <c r="K5" s="267"/>
      <c r="L5" s="37"/>
      <c r="M5" s="37"/>
      <c r="N5" s="37"/>
    </row>
    <row r="6" spans="1:14" ht="27" customHeight="1" x14ac:dyDescent="0.4">
      <c r="A6" s="181" t="s">
        <v>398</v>
      </c>
      <c r="B6" s="125"/>
      <c r="C6" s="248" t="s">
        <v>168</v>
      </c>
      <c r="D6" s="249"/>
      <c r="E6" s="249"/>
      <c r="F6" s="249"/>
      <c r="G6" s="249"/>
      <c r="H6" s="254" t="s">
        <v>399</v>
      </c>
      <c r="I6" s="111" t="s">
        <v>400</v>
      </c>
      <c r="J6" s="256">
        <v>19</v>
      </c>
      <c r="K6" s="257"/>
      <c r="L6" s="41"/>
      <c r="M6" s="41"/>
      <c r="N6" s="41"/>
    </row>
    <row r="7" spans="1:14" ht="27" customHeight="1" x14ac:dyDescent="0.4">
      <c r="A7" s="128"/>
      <c r="B7" s="127"/>
      <c r="C7" s="250"/>
      <c r="D7" s="251"/>
      <c r="E7" s="251"/>
      <c r="F7" s="251"/>
      <c r="G7" s="251"/>
      <c r="H7" s="255"/>
      <c r="I7" s="258" t="s">
        <v>401</v>
      </c>
      <c r="J7" s="260" t="s">
        <v>791</v>
      </c>
      <c r="K7" s="261"/>
      <c r="L7" s="41"/>
      <c r="M7" s="41"/>
      <c r="N7" s="41"/>
    </row>
    <row r="8" spans="1:14" ht="27" customHeight="1" x14ac:dyDescent="0.4">
      <c r="A8" s="206"/>
      <c r="B8" s="207"/>
      <c r="C8" s="252"/>
      <c r="D8" s="253"/>
      <c r="E8" s="253"/>
      <c r="F8" s="253"/>
      <c r="G8" s="253"/>
      <c r="H8" s="42" t="s">
        <v>403</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701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566</v>
      </c>
      <c r="D24" s="203"/>
      <c r="E24" s="202" t="s">
        <v>705</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8</v>
      </c>
      <c r="D26" s="50">
        <v>22</v>
      </c>
      <c r="E26" s="50">
        <v>22</v>
      </c>
      <c r="F26" s="50">
        <v>22</v>
      </c>
      <c r="G26" s="50">
        <v>23</v>
      </c>
      <c r="H26" s="50">
        <v>23</v>
      </c>
      <c r="I26" s="184">
        <f>SUM(C26:H26)</f>
        <v>120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14</v>
      </c>
      <c r="F29" s="56">
        <v>2</v>
      </c>
      <c r="G29" s="56">
        <v>3</v>
      </c>
      <c r="H29" s="56">
        <v>1</v>
      </c>
      <c r="I29" s="56"/>
      <c r="J29" s="56">
        <v>1</v>
      </c>
      <c r="K29" s="57"/>
      <c r="L29" s="47"/>
      <c r="M29" s="47"/>
      <c r="N29" s="47"/>
    </row>
    <row r="30" spans="1:14" ht="27" customHeight="1" thickBot="1" x14ac:dyDescent="0.45">
      <c r="A30" s="103"/>
      <c r="B30" s="58" t="s">
        <v>444</v>
      </c>
      <c r="C30" s="59" t="s">
        <v>445</v>
      </c>
      <c r="D30" s="59" t="s">
        <v>445</v>
      </c>
      <c r="E30" s="59">
        <v>2</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707</v>
      </c>
      <c r="D32" s="162"/>
      <c r="E32" s="163"/>
      <c r="F32" s="161" t="s">
        <v>708</v>
      </c>
      <c r="G32" s="162"/>
      <c r="H32" s="163"/>
      <c r="I32" s="161" t="s">
        <v>709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710</v>
      </c>
      <c r="D39" s="174"/>
      <c r="E39" s="175"/>
      <c r="F39" s="173" t="s">
        <v>711</v>
      </c>
      <c r="G39" s="174"/>
      <c r="H39" s="175"/>
      <c r="I39" s="173" t="s">
        <v>712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714</v>
      </c>
      <c r="J46" s="139" t="s">
        <v>715</v>
      </c>
      <c r="K46" s="140"/>
    </row>
    <row r="47" spans="1:11" ht="20.25" customHeight="1" x14ac:dyDescent="0.4">
      <c r="A47" s="126"/>
      <c r="B47" s="146"/>
      <c r="C47" s="157" t="s">
        <v>470</v>
      </c>
      <c r="D47" s="158"/>
      <c r="E47" s="138" t="s">
        <v>716</v>
      </c>
      <c r="F47" s="138"/>
      <c r="G47" s="104" t="s">
        <v>472</v>
      </c>
      <c r="H47" s="62" t="s">
        <v>717</v>
      </c>
      <c r="I47" s="104" t="s">
        <v>718</v>
      </c>
      <c r="J47" s="139" t="s">
        <v>715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t="s">
        <v>719</v>
      </c>
      <c r="F50" s="160"/>
      <c r="G50" s="104" t="s">
        <v>720</v>
      </c>
      <c r="H50" s="62" t="s">
        <v>721</v>
      </c>
      <c r="I50" s="104" t="s">
        <v>722</v>
      </c>
      <c r="J50" s="139" t="s">
        <v>723</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724</v>
      </c>
      <c r="F55" s="154"/>
      <c r="G55" s="106" t="s">
        <v>725</v>
      </c>
      <c r="H55" s="66" t="s">
        <v>397</v>
      </c>
      <c r="I55" s="66" t="s">
        <v>397</v>
      </c>
      <c r="J55" s="155" t="s">
        <v>492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t="s">
        <v>728</v>
      </c>
      <c r="D57" s="137"/>
      <c r="E57" s="138" t="s">
        <v>724</v>
      </c>
      <c r="F57" s="138"/>
      <c r="G57" s="104" t="s">
        <v>725</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792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02" priority="3">
      <formula>LEN(TRIM(C24))=0</formula>
    </cfRule>
  </conditionalFormatting>
  <conditionalFormatting sqref="C9:G11 J9:K11 H11 C27:I27 K27">
    <cfRule type="expression" dxfId="301" priority="2" stopIfTrue="1">
      <formula>$K$4=""</formula>
    </cfRule>
  </conditionalFormatting>
  <conditionalFormatting sqref="E47:K49 C6:G11 H11 C26:I27 K26:K27 G1:H1 I2 C2:C3 K3 C5:E5 G5:K5 J6:K6 J7 H8 C12 C22:F22 C29:E29 G29 G46:K46">
    <cfRule type="containsBlanks" dxfId="30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9"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t="s">
        <v>1752</v>
      </c>
      <c r="H1" s="229"/>
      <c r="I1" s="33" t="s">
        <v>390</v>
      </c>
      <c r="J1" s="230">
        <v>45748</v>
      </c>
      <c r="K1" s="231"/>
      <c r="L1" s="34"/>
      <c r="M1" s="34"/>
      <c r="N1" s="34"/>
    </row>
    <row r="2" spans="1:14" ht="27" customHeight="1" x14ac:dyDescent="0.4">
      <c r="A2" s="128" t="s">
        <v>391</v>
      </c>
      <c r="B2" s="127"/>
      <c r="C2" s="232" t="s">
        <v>1753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313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1754</v>
      </c>
      <c r="D5" s="265"/>
      <c r="E5" s="266"/>
      <c r="F5" s="40" t="s">
        <v>396</v>
      </c>
      <c r="G5" s="268" t="str">
        <f>HYPERLINK("https://www.isto.or.jp/pione-nagareyama/")</f>
        <v>https://www.isto.or.jp/pione-nagareyama/</v>
      </c>
      <c r="H5" s="265"/>
      <c r="I5" s="265"/>
      <c r="J5" s="265"/>
      <c r="K5" s="267"/>
      <c r="L5" s="37"/>
      <c r="M5" s="37"/>
      <c r="N5" s="37"/>
    </row>
    <row r="6" spans="1:14" ht="27" customHeight="1" x14ac:dyDescent="0.4">
      <c r="A6" s="181" t="s">
        <v>398</v>
      </c>
      <c r="B6" s="125"/>
      <c r="C6" s="248" t="s">
        <v>1755</v>
      </c>
      <c r="D6" s="249"/>
      <c r="E6" s="249"/>
      <c r="F6" s="249"/>
      <c r="G6" s="249"/>
      <c r="H6" s="254" t="s">
        <v>399</v>
      </c>
      <c r="I6" s="111" t="s">
        <v>400</v>
      </c>
      <c r="J6" s="256" t="s">
        <v>1251</v>
      </c>
      <c r="K6" s="257"/>
      <c r="L6" s="41"/>
      <c r="M6" s="41"/>
      <c r="N6" s="41"/>
    </row>
    <row r="7" spans="1:14" ht="27" customHeight="1" x14ac:dyDescent="0.4">
      <c r="A7" s="128"/>
      <c r="B7" s="127"/>
      <c r="C7" s="250"/>
      <c r="D7" s="251"/>
      <c r="E7" s="251"/>
      <c r="F7" s="251"/>
      <c r="G7" s="251"/>
      <c r="H7" s="255"/>
      <c r="I7" s="258" t="s">
        <v>401</v>
      </c>
      <c r="J7" s="260" t="s">
        <v>757</v>
      </c>
      <c r="K7" s="261"/>
      <c r="L7" s="41"/>
      <c r="M7" s="41"/>
      <c r="N7" s="41"/>
    </row>
    <row r="8" spans="1:14" ht="27" customHeight="1" x14ac:dyDescent="0.4">
      <c r="A8" s="206"/>
      <c r="B8" s="207"/>
      <c r="C8" s="252"/>
      <c r="D8" s="253"/>
      <c r="E8" s="253"/>
      <c r="F8" s="253"/>
      <c r="G8" s="253"/>
      <c r="H8" s="42" t="s">
        <v>519</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1756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759</v>
      </c>
      <c r="D22" s="203"/>
      <c r="E22" s="202" t="s">
        <v>1757</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1758</v>
      </c>
      <c r="D24" s="203"/>
      <c r="E24" s="202" t="s">
        <v>762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15</v>
      </c>
      <c r="D26" s="50">
        <v>21</v>
      </c>
      <c r="E26" s="50">
        <v>21</v>
      </c>
      <c r="F26" s="50">
        <v>21</v>
      </c>
      <c r="G26" s="50">
        <v>21</v>
      </c>
      <c r="H26" s="50">
        <v>21</v>
      </c>
      <c r="I26" s="184">
        <f>SUM(C26:H26)</f>
        <v>120</v>
      </c>
      <c r="J26" s="185"/>
      <c r="K26" s="51" t="s">
        <v>1506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14</v>
      </c>
      <c r="F29" s="56"/>
      <c r="G29" s="56"/>
      <c r="H29" s="56"/>
      <c r="I29" s="56"/>
      <c r="J29" s="56">
        <v>1</v>
      </c>
      <c r="K29" s="57"/>
      <c r="L29" s="47"/>
      <c r="M29" s="47"/>
      <c r="N29" s="47"/>
    </row>
    <row r="30" spans="1:14" ht="27" customHeight="1" thickBot="1" x14ac:dyDescent="0.45">
      <c r="A30" s="103"/>
      <c r="B30" s="58" t="s">
        <v>444</v>
      </c>
      <c r="C30" s="59" t="s">
        <v>445</v>
      </c>
      <c r="D30" s="59" t="s">
        <v>445</v>
      </c>
      <c r="E30" s="59">
        <v>3</v>
      </c>
      <c r="F30" s="59">
        <v>1</v>
      </c>
      <c r="G30" s="59">
        <v>0</v>
      </c>
      <c r="H30" s="59">
        <v>0</v>
      </c>
      <c r="I30" s="59">
        <v>2</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1759</v>
      </c>
      <c r="D32" s="162"/>
      <c r="E32" s="163"/>
      <c r="F32" s="161" t="s">
        <v>1760</v>
      </c>
      <c r="G32" s="162"/>
      <c r="H32" s="163"/>
      <c r="I32" s="161" t="s">
        <v>1761</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1762</v>
      </c>
      <c r="D39" s="174"/>
      <c r="E39" s="175"/>
      <c r="F39" s="173" t="s">
        <v>1763</v>
      </c>
      <c r="G39" s="174"/>
      <c r="H39" s="175"/>
      <c r="I39" s="173" t="s">
        <v>1764</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714</v>
      </c>
      <c r="J46" s="139" t="s">
        <v>1765</v>
      </c>
      <c r="K46" s="140"/>
    </row>
    <row r="47" spans="1:11" ht="20.25" customHeight="1" x14ac:dyDescent="0.4">
      <c r="A47" s="126"/>
      <c r="B47" s="146"/>
      <c r="C47" s="157" t="s">
        <v>470</v>
      </c>
      <c r="D47" s="158"/>
      <c r="E47" s="138" t="s">
        <v>471</v>
      </c>
      <c r="F47" s="138"/>
      <c r="G47" s="104" t="s">
        <v>472</v>
      </c>
      <c r="H47" s="62" t="s">
        <v>1226</v>
      </c>
      <c r="I47" s="104" t="s">
        <v>790</v>
      </c>
      <c r="J47" s="139" t="s">
        <v>1765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592</v>
      </c>
      <c r="D55" s="153"/>
      <c r="E55" s="154" t="s">
        <v>1766</v>
      </c>
      <c r="F55" s="154"/>
      <c r="G55" s="106" t="s">
        <v>590</v>
      </c>
      <c r="H55" s="66" t="s">
        <v>1767</v>
      </c>
      <c r="I55" s="66" t="s">
        <v>714</v>
      </c>
      <c r="J55" s="155" t="s">
        <v>1765</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1768</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K68" s="108"/>
    </row>
    <row r="69" spans="1:11" ht="26.25" customHeight="1" x14ac:dyDescent="0.4">
      <c r="A69" s="92"/>
      <c r="K69" s="108"/>
    </row>
    <row r="70" spans="1:11" ht="26.25" customHeight="1" x14ac:dyDescent="0.4">
      <c r="A70" s="92"/>
      <c r="K70" s="108"/>
    </row>
    <row r="71" spans="1:11" ht="26.25" customHeight="1" x14ac:dyDescent="0.4">
      <c r="A71" s="92"/>
      <c r="K71" s="108"/>
    </row>
    <row r="72" spans="1:11" ht="26.25" customHeight="1" x14ac:dyDescent="0.4">
      <c r="A72" s="92"/>
      <c r="K72" s="108"/>
    </row>
    <row r="73" spans="1:11" ht="26.25" customHeight="1" x14ac:dyDescent="0.4">
      <c r="A73" s="92"/>
      <c r="K73" s="108"/>
    </row>
    <row r="74" spans="1:11" ht="26.25" customHeight="1" x14ac:dyDescent="0.4">
      <c r="A74" s="92"/>
      <c r="K74" s="108"/>
    </row>
    <row r="75" spans="1:11" ht="26.25" customHeight="1" x14ac:dyDescent="0.4">
      <c r="A75" s="92"/>
      <c r="K75" s="108"/>
    </row>
    <row r="76" spans="1:11" ht="26.25" customHeight="1" x14ac:dyDescent="0.4">
      <c r="A76" s="92"/>
      <c r="K76" s="108"/>
    </row>
    <row r="77" spans="1:11" ht="26.25" customHeight="1" x14ac:dyDescent="0.4">
      <c r="A77" s="92"/>
      <c r="K77" s="108"/>
    </row>
    <row r="78" spans="1:11" ht="26.25" customHeight="1" x14ac:dyDescent="0.4">
      <c r="A78" s="92"/>
      <c r="K78" s="108"/>
    </row>
    <row r="79" spans="1:11" ht="26.25" customHeight="1" x14ac:dyDescent="0.4">
      <c r="A79" s="92"/>
      <c r="K79" s="108"/>
    </row>
    <row r="80" spans="1:11" ht="26.25" customHeight="1" x14ac:dyDescent="0.4">
      <c r="A80" s="92"/>
      <c r="K80" s="108"/>
    </row>
    <row r="81" spans="1:11" ht="26.25" customHeight="1" x14ac:dyDescent="0.4">
      <c r="A81" s="92"/>
      <c r="K81" s="108"/>
    </row>
    <row r="82" spans="1:11" ht="26.25" customHeight="1" x14ac:dyDescent="0.4">
      <c r="A82" s="92"/>
      <c r="K82" s="108"/>
    </row>
    <row r="83" spans="1:11" ht="26.25" customHeight="1" x14ac:dyDescent="0.4">
      <c r="A83" s="92"/>
      <c r="K83" s="108"/>
    </row>
    <row r="84" spans="1:11" ht="26.25" customHeight="1" x14ac:dyDescent="0.4">
      <c r="A84" s="92"/>
      <c r="K84" s="108"/>
    </row>
    <row r="85" spans="1:11" ht="26.25" customHeight="1" x14ac:dyDescent="0.4">
      <c r="A85" s="92"/>
      <c r="K85" s="108"/>
    </row>
    <row r="86" spans="1:11" ht="26.25" customHeight="1" x14ac:dyDescent="0.4">
      <c r="A86" s="92"/>
      <c r="K86" s="108"/>
    </row>
    <row r="87" spans="1:11" ht="26.25" customHeight="1" x14ac:dyDescent="0.4">
      <c r="A87" s="92"/>
      <c r="K87" s="108"/>
    </row>
    <row r="88" spans="1:11" ht="26.25" customHeight="1" x14ac:dyDescent="0.4">
      <c r="A88" s="92"/>
      <c r="K88" s="108"/>
    </row>
    <row r="89" spans="1:11" ht="26.25" customHeight="1" x14ac:dyDescent="0.4">
      <c r="A89" s="92"/>
      <c r="K89" s="108"/>
    </row>
    <row r="90" spans="1:11" ht="26.25" customHeight="1" x14ac:dyDescent="0.4">
      <c r="A90" s="92"/>
      <c r="K90" s="108"/>
    </row>
    <row r="91" spans="1:11" ht="26.25" customHeight="1" x14ac:dyDescent="0.4">
      <c r="A91" s="92"/>
      <c r="K91" s="108"/>
    </row>
    <row r="92" spans="1:11" ht="26.25" customHeight="1" thickBot="1" x14ac:dyDescent="0.45">
      <c r="A92" s="93"/>
      <c r="B92" s="94"/>
      <c r="C92" s="94"/>
      <c r="D92" s="94"/>
      <c r="E92" s="94"/>
      <c r="F92" s="94"/>
      <c r="G92" s="94"/>
      <c r="H92" s="94"/>
      <c r="I92" s="94"/>
      <c r="J92" s="94"/>
      <c r="K92" s="95"/>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98" priority="3">
      <formula>LEN(TRIM(C24))=0</formula>
    </cfRule>
  </conditionalFormatting>
  <conditionalFormatting sqref="C9:G11 J9:K11 H11 C27:I27 K27">
    <cfRule type="expression" dxfId="297" priority="2" stopIfTrue="1">
      <formula>$K$4=""</formula>
    </cfRule>
  </conditionalFormatting>
  <conditionalFormatting sqref="E47:K49 C6:G11 H11 C26:I27 K26:K27 G1:H1 I2 C2:C3 K3 C5:E5 G5:K5 J6:K6 J7 H8 C12 C22:F22 C29:E29 G29 G46:K46">
    <cfRule type="containsBlanks" dxfId="29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5"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511123-28FD-4C40-9B89-0E666815BC45}">
  <dimension ref="A1:N60"/>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45560</v>
      </c>
      <c r="H1" s="229"/>
      <c r="I1" s="33" t="s">
        <v>390</v>
      </c>
      <c r="J1" s="230">
        <v>45748</v>
      </c>
      <c r="K1" s="231"/>
      <c r="L1" s="34"/>
      <c r="M1" s="34"/>
      <c r="N1" s="34"/>
    </row>
    <row r="2" spans="1:14" ht="27" customHeight="1" x14ac:dyDescent="0.4">
      <c r="A2" s="128" t="s">
        <v>391</v>
      </c>
      <c r="B2" s="127"/>
      <c r="C2" s="394" t="s">
        <v>1501</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314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1502</v>
      </c>
      <c r="D5" s="265"/>
      <c r="E5" s="266"/>
      <c r="F5" s="40" t="s">
        <v>396</v>
      </c>
      <c r="G5" s="268" t="str">
        <f>HYPERLINK("https://www.ssss.co.jp/school-list/milkyhome-mukaikoganeen-7/")</f>
        <v>https://www.ssss.co.jp/school-list/milkyhome-mukaikoganeen-7/</v>
      </c>
      <c r="H5" s="265"/>
      <c r="I5" s="265"/>
      <c r="J5" s="265"/>
      <c r="K5" s="267"/>
      <c r="L5" s="37"/>
      <c r="M5" s="37"/>
      <c r="N5" s="37"/>
    </row>
    <row r="6" spans="1:14" ht="27" customHeight="1" x14ac:dyDescent="0.4">
      <c r="A6" s="181" t="s">
        <v>398</v>
      </c>
      <c r="B6" s="125"/>
      <c r="C6" s="248" t="s">
        <v>1503</v>
      </c>
      <c r="D6" s="249"/>
      <c r="E6" s="249"/>
      <c r="F6" s="249"/>
      <c r="G6" s="249"/>
      <c r="H6" s="254" t="s">
        <v>399</v>
      </c>
      <c r="I6" s="111" t="s">
        <v>400</v>
      </c>
      <c r="J6" s="256">
        <v>7</v>
      </c>
      <c r="K6" s="257"/>
      <c r="L6" s="41"/>
      <c r="M6" s="41"/>
      <c r="N6" s="41"/>
    </row>
    <row r="7" spans="1:14" ht="27" customHeight="1" x14ac:dyDescent="0.4">
      <c r="A7" s="128"/>
      <c r="B7" s="127"/>
      <c r="C7" s="250"/>
      <c r="D7" s="251"/>
      <c r="E7" s="251"/>
      <c r="F7" s="251"/>
      <c r="G7" s="251"/>
      <c r="H7" s="255"/>
      <c r="I7" s="258" t="s">
        <v>401</v>
      </c>
      <c r="J7" s="260" t="s">
        <v>1504</v>
      </c>
      <c r="K7" s="261"/>
      <c r="L7" s="41"/>
      <c r="M7" s="41"/>
      <c r="N7" s="41"/>
    </row>
    <row r="8" spans="1:14" ht="27" customHeight="1" x14ac:dyDescent="0.4">
      <c r="A8" s="206"/>
      <c r="B8" s="207"/>
      <c r="C8" s="252"/>
      <c r="D8" s="253"/>
      <c r="E8" s="253"/>
      <c r="F8" s="253"/>
      <c r="G8" s="253"/>
      <c r="H8" s="42" t="s">
        <v>397</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390" t="s">
        <v>1505</v>
      </c>
      <c r="D12" s="391"/>
      <c r="E12" s="391"/>
      <c r="F12" s="391"/>
      <c r="G12" s="391"/>
      <c r="H12" s="391"/>
      <c r="I12" s="391"/>
      <c r="J12" s="391"/>
      <c r="K12" s="109"/>
      <c r="L12" s="41"/>
      <c r="M12" s="41"/>
      <c r="N12" s="41"/>
    </row>
    <row r="13" spans="1:14" ht="27" customHeight="1" x14ac:dyDescent="0.4">
      <c r="A13" s="128"/>
      <c r="B13" s="127"/>
      <c r="C13" s="392"/>
      <c r="D13" s="393"/>
      <c r="E13" s="393"/>
      <c r="F13" s="393"/>
      <c r="G13" s="393"/>
      <c r="H13" s="393"/>
      <c r="I13" s="393"/>
      <c r="J13" s="393"/>
      <c r="K13" s="110"/>
      <c r="L13" s="41"/>
      <c r="M13" s="41"/>
      <c r="N13" s="41"/>
    </row>
    <row r="14" spans="1:14" ht="27" customHeight="1" x14ac:dyDescent="0.4">
      <c r="A14" s="128"/>
      <c r="B14" s="127"/>
      <c r="C14" s="392"/>
      <c r="D14" s="393"/>
      <c r="E14" s="393"/>
      <c r="F14" s="393"/>
      <c r="G14" s="393"/>
      <c r="H14" s="393"/>
      <c r="I14" s="393"/>
      <c r="J14" s="393"/>
      <c r="K14" s="110"/>
      <c r="L14" s="41"/>
      <c r="M14" s="41"/>
      <c r="N14" s="41"/>
    </row>
    <row r="15" spans="1:14" ht="27" customHeight="1" x14ac:dyDescent="0.4">
      <c r="A15" s="181" t="s">
        <v>409</v>
      </c>
      <c r="B15" s="125"/>
      <c r="C15" s="200" t="s">
        <v>410</v>
      </c>
      <c r="D15" s="201"/>
      <c r="E15" s="200" t="s">
        <v>411</v>
      </c>
      <c r="F15" s="201"/>
      <c r="G15" s="200" t="s">
        <v>412</v>
      </c>
      <c r="H15" s="217"/>
      <c r="I15" s="218" t="s">
        <v>413</v>
      </c>
      <c r="J15" s="219"/>
      <c r="K15" s="220"/>
      <c r="L15" s="41"/>
      <c r="M15" s="41"/>
      <c r="N15" s="41"/>
    </row>
    <row r="16" spans="1:14" ht="27" customHeight="1" x14ac:dyDescent="0.4">
      <c r="A16" s="128"/>
      <c r="B16" s="127"/>
      <c r="C16" s="202" t="s">
        <v>653</v>
      </c>
      <c r="D16" s="203"/>
      <c r="E16" s="202" t="s">
        <v>523</v>
      </c>
      <c r="F16" s="203"/>
      <c r="G16" s="221"/>
      <c r="H16" s="222"/>
      <c r="I16" s="43" t="s">
        <v>416</v>
      </c>
      <c r="J16" s="198"/>
      <c r="K16" s="199"/>
      <c r="L16" s="41"/>
      <c r="M16" s="41"/>
      <c r="N16" s="41"/>
    </row>
    <row r="17" spans="1:14" ht="27" customHeight="1" x14ac:dyDescent="0.4">
      <c r="A17" s="128"/>
      <c r="B17" s="127"/>
      <c r="C17" s="200" t="s">
        <v>417</v>
      </c>
      <c r="D17" s="201"/>
      <c r="E17" s="200" t="s">
        <v>418</v>
      </c>
      <c r="F17" s="201"/>
      <c r="G17" s="223"/>
      <c r="H17" s="224"/>
      <c r="I17" s="43" t="s">
        <v>419</v>
      </c>
      <c r="J17" s="198"/>
      <c r="K17" s="199"/>
      <c r="L17" s="41"/>
      <c r="M17" s="41"/>
      <c r="N17" s="41"/>
    </row>
    <row r="18" spans="1:14" ht="27" customHeight="1" x14ac:dyDescent="0.4">
      <c r="A18" s="206"/>
      <c r="B18" s="207"/>
      <c r="C18" s="202" t="s">
        <v>602</v>
      </c>
      <c r="D18" s="203"/>
      <c r="E18" s="202" t="s">
        <v>602</v>
      </c>
      <c r="F18" s="203"/>
      <c r="G18" s="225"/>
      <c r="H18" s="226"/>
      <c r="I18" s="44" t="s">
        <v>421</v>
      </c>
      <c r="J18" s="204"/>
      <c r="K18" s="205"/>
      <c r="L18" s="41"/>
      <c r="M18" s="41"/>
      <c r="N18" s="41"/>
    </row>
    <row r="19" spans="1:14" ht="27" customHeight="1" x14ac:dyDescent="0.4">
      <c r="A19" s="181" t="s">
        <v>422</v>
      </c>
      <c r="B19" s="125"/>
      <c r="C19" s="45" t="s">
        <v>423</v>
      </c>
      <c r="D19" s="45" t="s">
        <v>424</v>
      </c>
      <c r="E19" s="45" t="s">
        <v>425</v>
      </c>
      <c r="F19" s="45" t="s">
        <v>426</v>
      </c>
      <c r="G19" s="45" t="s">
        <v>427</v>
      </c>
      <c r="H19" s="45" t="s">
        <v>428</v>
      </c>
      <c r="I19" s="182" t="s">
        <v>429</v>
      </c>
      <c r="J19" s="183"/>
      <c r="K19" s="46" t="s">
        <v>430</v>
      </c>
      <c r="L19" s="47"/>
      <c r="M19" s="47"/>
      <c r="N19" s="47"/>
    </row>
    <row r="20" spans="1:14" ht="27" customHeight="1" x14ac:dyDescent="0.4">
      <c r="A20" s="48"/>
      <c r="B20" s="49" t="s">
        <v>431</v>
      </c>
      <c r="C20" s="50">
        <v>6</v>
      </c>
      <c r="D20" s="50">
        <v>12</v>
      </c>
      <c r="E20" s="50">
        <v>18</v>
      </c>
      <c r="F20" s="50">
        <v>18</v>
      </c>
      <c r="G20" s="50">
        <v>18</v>
      </c>
      <c r="H20" s="50">
        <v>18</v>
      </c>
      <c r="I20" s="184">
        <f>SUM(C20:H20)</f>
        <v>90</v>
      </c>
      <c r="J20" s="185"/>
      <c r="K20" s="51" t="s">
        <v>1506</v>
      </c>
      <c r="L20" s="47"/>
      <c r="M20" s="47"/>
      <c r="N20" s="47"/>
    </row>
    <row r="21" spans="1:14" ht="27" customHeight="1" x14ac:dyDescent="0.4">
      <c r="A21" s="52"/>
      <c r="B21" s="53" t="s">
        <v>432</v>
      </c>
      <c r="C21" s="42"/>
      <c r="D21" s="42"/>
      <c r="E21" s="42"/>
      <c r="F21" s="42"/>
      <c r="G21" s="42"/>
      <c r="H21" s="42"/>
      <c r="I21" s="186">
        <f>SUM(C21:H21)</f>
        <v>0</v>
      </c>
      <c r="J21" s="187"/>
      <c r="K21" s="54"/>
      <c r="L21" s="47"/>
      <c r="M21" s="47"/>
      <c r="N21" s="47"/>
    </row>
    <row r="22" spans="1:14" ht="27" customHeight="1" x14ac:dyDescent="0.4">
      <c r="A22" s="181" t="s">
        <v>433</v>
      </c>
      <c r="B22" s="125"/>
      <c r="C22" s="45" t="s">
        <v>434</v>
      </c>
      <c r="D22" s="45" t="s">
        <v>435</v>
      </c>
      <c r="E22" s="45" t="s">
        <v>436</v>
      </c>
      <c r="F22" s="45" t="s">
        <v>437</v>
      </c>
      <c r="G22" s="45" t="s">
        <v>438</v>
      </c>
      <c r="H22" s="45" t="s">
        <v>439</v>
      </c>
      <c r="I22" s="45" t="s">
        <v>440</v>
      </c>
      <c r="J22" s="45" t="s">
        <v>441</v>
      </c>
      <c r="K22" s="46" t="s">
        <v>442</v>
      </c>
      <c r="L22" s="47"/>
      <c r="M22" s="47"/>
      <c r="N22" s="47"/>
    </row>
    <row r="23" spans="1:14" ht="27" customHeight="1" x14ac:dyDescent="0.4">
      <c r="A23" s="112"/>
      <c r="B23" s="55" t="s">
        <v>443</v>
      </c>
      <c r="C23" s="56">
        <v>1</v>
      </c>
      <c r="D23" s="56">
        <v>1</v>
      </c>
      <c r="E23" s="56">
        <v>18</v>
      </c>
      <c r="F23" s="56"/>
      <c r="G23" s="56">
        <v>1</v>
      </c>
      <c r="H23" s="56">
        <v>3</v>
      </c>
      <c r="I23" s="56">
        <v>1</v>
      </c>
      <c r="J23" s="56"/>
      <c r="K23" s="57"/>
      <c r="L23" s="47"/>
      <c r="M23" s="47"/>
      <c r="N23" s="47"/>
    </row>
    <row r="24" spans="1:14" ht="27" customHeight="1" thickBot="1" x14ac:dyDescent="0.45">
      <c r="A24" s="103"/>
      <c r="B24" s="58" t="s">
        <v>444</v>
      </c>
      <c r="C24" s="59" t="s">
        <v>445</v>
      </c>
      <c r="D24" s="59" t="s">
        <v>445</v>
      </c>
      <c r="E24" s="59"/>
      <c r="F24" s="59"/>
      <c r="G24" s="59"/>
      <c r="H24" s="59"/>
      <c r="I24" s="59"/>
      <c r="J24" s="59"/>
      <c r="K24" s="60"/>
      <c r="L24" s="47"/>
      <c r="M24" s="47"/>
      <c r="N24" s="47"/>
    </row>
    <row r="25" spans="1:14" ht="20.25" customHeight="1" x14ac:dyDescent="0.4">
      <c r="A25" s="126" t="s">
        <v>446</v>
      </c>
      <c r="B25" s="146"/>
      <c r="C25" s="190" t="s">
        <v>447</v>
      </c>
      <c r="D25" s="191"/>
      <c r="E25" s="192"/>
      <c r="F25" s="190" t="s">
        <v>448</v>
      </c>
      <c r="G25" s="191"/>
      <c r="H25" s="192"/>
      <c r="I25" s="193" t="s">
        <v>449</v>
      </c>
      <c r="J25" s="194"/>
      <c r="K25" s="195"/>
    </row>
    <row r="26" spans="1:14" ht="20.25" customHeight="1" x14ac:dyDescent="0.4">
      <c r="A26" s="126"/>
      <c r="B26" s="146"/>
      <c r="C26" s="161" t="s">
        <v>1507</v>
      </c>
      <c r="D26" s="162"/>
      <c r="E26" s="163"/>
      <c r="F26" s="161" t="s">
        <v>1508</v>
      </c>
      <c r="G26" s="162"/>
      <c r="H26" s="163"/>
      <c r="I26" s="161" t="s">
        <v>1901</v>
      </c>
      <c r="J26" s="162"/>
      <c r="K26" s="167"/>
    </row>
    <row r="27" spans="1:14" ht="20.25" customHeight="1" x14ac:dyDescent="0.4">
      <c r="A27" s="126"/>
      <c r="B27" s="146"/>
      <c r="C27" s="164"/>
      <c r="D27" s="165"/>
      <c r="E27" s="166"/>
      <c r="F27" s="164"/>
      <c r="G27" s="165"/>
      <c r="H27" s="166"/>
      <c r="I27" s="164"/>
      <c r="J27" s="165"/>
      <c r="K27" s="168"/>
    </row>
    <row r="28" spans="1:14" ht="20.25" customHeight="1" x14ac:dyDescent="0.4">
      <c r="A28" s="126"/>
      <c r="B28" s="146"/>
      <c r="C28" s="164"/>
      <c r="D28" s="165"/>
      <c r="E28" s="166"/>
      <c r="F28" s="164"/>
      <c r="G28" s="165"/>
      <c r="H28" s="166"/>
      <c r="I28" s="164"/>
      <c r="J28" s="165"/>
      <c r="K28" s="168"/>
    </row>
    <row r="29" spans="1:14" ht="20.25" customHeight="1" x14ac:dyDescent="0.4">
      <c r="A29" s="126"/>
      <c r="B29" s="146"/>
      <c r="C29" s="164"/>
      <c r="D29" s="165"/>
      <c r="E29" s="166"/>
      <c r="F29" s="164"/>
      <c r="G29" s="165"/>
      <c r="H29" s="166"/>
      <c r="I29" s="164"/>
      <c r="J29" s="165"/>
      <c r="K29" s="168"/>
    </row>
    <row r="30" spans="1:14" ht="20.25" customHeight="1" x14ac:dyDescent="0.4">
      <c r="A30" s="126"/>
      <c r="B30" s="146"/>
      <c r="C30" s="164"/>
      <c r="D30" s="165"/>
      <c r="E30" s="166"/>
      <c r="F30" s="164"/>
      <c r="G30" s="165"/>
      <c r="H30" s="166"/>
      <c r="I30" s="164"/>
      <c r="J30" s="165"/>
      <c r="K30" s="168"/>
    </row>
    <row r="31" spans="1:14" ht="20.25" customHeight="1" x14ac:dyDescent="0.4">
      <c r="A31" s="126"/>
      <c r="B31" s="146"/>
      <c r="C31" s="164"/>
      <c r="D31" s="165"/>
      <c r="E31" s="166"/>
      <c r="F31" s="164"/>
      <c r="G31" s="165"/>
      <c r="H31" s="166"/>
      <c r="I31" s="164"/>
      <c r="J31" s="165"/>
      <c r="K31" s="168"/>
    </row>
    <row r="32" spans="1:14" ht="20.25" customHeight="1" x14ac:dyDescent="0.4">
      <c r="A32" s="126"/>
      <c r="B32" s="146"/>
      <c r="C32" s="169" t="s">
        <v>453</v>
      </c>
      <c r="D32" s="170"/>
      <c r="E32" s="171"/>
      <c r="F32" s="169" t="s">
        <v>454</v>
      </c>
      <c r="G32" s="170"/>
      <c r="H32" s="171"/>
      <c r="I32" s="169" t="s">
        <v>442</v>
      </c>
      <c r="J32" s="170"/>
      <c r="K32" s="172"/>
    </row>
    <row r="33" spans="1:14" ht="20.25" customHeight="1" x14ac:dyDescent="0.4">
      <c r="A33" s="126"/>
      <c r="B33" s="146"/>
      <c r="C33" s="173" t="s">
        <v>1509</v>
      </c>
      <c r="D33" s="174"/>
      <c r="E33" s="175"/>
      <c r="F33" s="173" t="s">
        <v>1510</v>
      </c>
      <c r="G33" s="174"/>
      <c r="H33" s="175"/>
      <c r="I33" s="173"/>
      <c r="J33" s="174"/>
      <c r="K33" s="179"/>
    </row>
    <row r="34" spans="1:14" ht="20.25" customHeight="1" x14ac:dyDescent="0.4">
      <c r="A34" s="126"/>
      <c r="B34" s="146"/>
      <c r="C34" s="173"/>
      <c r="D34" s="174"/>
      <c r="E34" s="175"/>
      <c r="F34" s="173"/>
      <c r="G34" s="174"/>
      <c r="H34" s="175"/>
      <c r="I34" s="173"/>
      <c r="J34" s="174"/>
      <c r="K34" s="179"/>
    </row>
    <row r="35" spans="1:14" ht="20.25" customHeight="1" x14ac:dyDescent="0.4">
      <c r="A35" s="126"/>
      <c r="B35" s="146"/>
      <c r="C35" s="173"/>
      <c r="D35" s="174"/>
      <c r="E35" s="175"/>
      <c r="F35" s="173"/>
      <c r="G35" s="174"/>
      <c r="H35" s="175"/>
      <c r="I35" s="173"/>
      <c r="J35" s="174"/>
      <c r="K35" s="179"/>
    </row>
    <row r="36" spans="1:14" ht="20.25" customHeight="1" x14ac:dyDescent="0.4">
      <c r="A36" s="126"/>
      <c r="B36" s="146"/>
      <c r="C36" s="173"/>
      <c r="D36" s="174"/>
      <c r="E36" s="175"/>
      <c r="F36" s="173"/>
      <c r="G36" s="174"/>
      <c r="H36" s="175"/>
      <c r="I36" s="173"/>
      <c r="J36" s="174"/>
      <c r="K36" s="179"/>
    </row>
    <row r="37" spans="1:14" ht="20.25" customHeight="1" x14ac:dyDescent="0.4">
      <c r="A37" s="126"/>
      <c r="B37" s="146"/>
      <c r="C37" s="173"/>
      <c r="D37" s="174"/>
      <c r="E37" s="175"/>
      <c r="F37" s="173"/>
      <c r="G37" s="174"/>
      <c r="H37" s="175"/>
      <c r="I37" s="173"/>
      <c r="J37" s="174"/>
      <c r="K37" s="179"/>
    </row>
    <row r="38" spans="1:14" ht="20.25" customHeight="1" x14ac:dyDescent="0.4">
      <c r="A38" s="188"/>
      <c r="B38" s="189"/>
      <c r="C38" s="176"/>
      <c r="D38" s="177"/>
      <c r="E38" s="178"/>
      <c r="F38" s="176"/>
      <c r="G38" s="177"/>
      <c r="H38" s="178"/>
      <c r="I38" s="176"/>
      <c r="J38" s="177"/>
      <c r="K38" s="180"/>
    </row>
    <row r="39" spans="1:14" ht="20.25" customHeight="1" x14ac:dyDescent="0.4">
      <c r="A39" s="124" t="s">
        <v>458</v>
      </c>
      <c r="B39" s="145"/>
      <c r="C39" s="147" t="s">
        <v>459</v>
      </c>
      <c r="D39" s="148"/>
      <c r="E39" s="149" t="s">
        <v>460</v>
      </c>
      <c r="F39" s="149"/>
      <c r="G39" s="61" t="s">
        <v>461</v>
      </c>
      <c r="H39" s="61" t="s">
        <v>462</v>
      </c>
      <c r="I39" s="61" t="s">
        <v>95</v>
      </c>
      <c r="J39" s="150" t="s">
        <v>463</v>
      </c>
      <c r="K39" s="151"/>
    </row>
    <row r="40" spans="1:14" ht="20.25" customHeight="1" x14ac:dyDescent="0.4">
      <c r="A40" s="126"/>
      <c r="B40" s="146"/>
      <c r="C40" s="157" t="s">
        <v>464</v>
      </c>
      <c r="D40" s="158"/>
      <c r="E40" s="159" t="s">
        <v>465</v>
      </c>
      <c r="F40" s="159"/>
      <c r="G40" s="104" t="s">
        <v>466</v>
      </c>
      <c r="H40" s="62">
        <v>6300</v>
      </c>
      <c r="I40" s="104" t="s">
        <v>468</v>
      </c>
      <c r="J40" s="139" t="s">
        <v>544</v>
      </c>
      <c r="K40" s="140"/>
    </row>
    <row r="41" spans="1:14" ht="20.25" customHeight="1" x14ac:dyDescent="0.4">
      <c r="A41" s="126"/>
      <c r="B41" s="146"/>
      <c r="C41" s="157" t="s">
        <v>470</v>
      </c>
      <c r="D41" s="158"/>
      <c r="E41" s="138" t="s">
        <v>471</v>
      </c>
      <c r="F41" s="138"/>
      <c r="G41" s="104" t="s">
        <v>472</v>
      </c>
      <c r="H41" s="62" t="s">
        <v>1511</v>
      </c>
      <c r="I41" s="104" t="s">
        <v>841</v>
      </c>
      <c r="J41" s="139" t="s">
        <v>544</v>
      </c>
      <c r="K41" s="140"/>
    </row>
    <row r="42" spans="1:14" ht="20.25" customHeight="1" x14ac:dyDescent="0.4">
      <c r="A42" s="126"/>
      <c r="B42" s="146"/>
      <c r="C42" s="157" t="s">
        <v>476</v>
      </c>
      <c r="D42" s="158"/>
      <c r="E42" s="138" t="s">
        <v>397</v>
      </c>
      <c r="F42" s="138"/>
      <c r="G42" s="104"/>
      <c r="H42" s="62"/>
      <c r="I42" s="104"/>
      <c r="J42" s="139"/>
      <c r="K42" s="140"/>
    </row>
    <row r="43" spans="1:14" ht="20.25" customHeight="1" x14ac:dyDescent="0.4">
      <c r="A43" s="126"/>
      <c r="B43" s="146"/>
      <c r="C43" s="157" t="s">
        <v>477</v>
      </c>
      <c r="D43" s="158"/>
      <c r="E43" s="138" t="s">
        <v>1512</v>
      </c>
      <c r="F43" s="138"/>
      <c r="G43" s="104" t="s">
        <v>466</v>
      </c>
      <c r="H43" s="62">
        <v>2508</v>
      </c>
      <c r="I43" s="104" t="s">
        <v>468</v>
      </c>
      <c r="J43" s="139" t="s">
        <v>544</v>
      </c>
      <c r="K43" s="140"/>
      <c r="L43" s="63"/>
      <c r="M43" s="63"/>
      <c r="N43" s="63"/>
    </row>
    <row r="44" spans="1:14" ht="20.25" customHeight="1" x14ac:dyDescent="0.4">
      <c r="A44" s="126"/>
      <c r="B44" s="146"/>
      <c r="C44" s="157" t="s">
        <v>481</v>
      </c>
      <c r="D44" s="158"/>
      <c r="E44" s="160" t="s">
        <v>1513</v>
      </c>
      <c r="F44" s="160"/>
      <c r="G44" s="104" t="s">
        <v>466</v>
      </c>
      <c r="H44" s="62" t="s">
        <v>1514</v>
      </c>
      <c r="I44" s="104" t="s">
        <v>587</v>
      </c>
      <c r="J44" s="139" t="s">
        <v>544</v>
      </c>
      <c r="K44" s="140"/>
      <c r="L44" s="63"/>
    </row>
    <row r="45" spans="1:14" ht="20.25" customHeight="1" x14ac:dyDescent="0.4">
      <c r="A45" s="126"/>
      <c r="B45" s="146"/>
      <c r="C45" s="157" t="s">
        <v>482</v>
      </c>
      <c r="D45" s="158"/>
      <c r="E45" s="160"/>
      <c r="F45" s="160"/>
      <c r="G45" s="104"/>
      <c r="H45" s="62"/>
      <c r="I45" s="104"/>
      <c r="J45" s="139"/>
      <c r="K45" s="140"/>
      <c r="L45" s="63"/>
    </row>
    <row r="46" spans="1:14" ht="12" customHeight="1" x14ac:dyDescent="0.4">
      <c r="A46" s="102"/>
      <c r="B46" s="119" t="s">
        <v>483</v>
      </c>
      <c r="C46" s="121" t="s">
        <v>484</v>
      </c>
      <c r="D46" s="122"/>
      <c r="E46" s="122"/>
      <c r="F46" s="122"/>
      <c r="G46" s="122"/>
      <c r="H46" s="122"/>
      <c r="I46" s="122"/>
      <c r="J46" s="122"/>
      <c r="K46" s="123"/>
      <c r="L46" s="63"/>
    </row>
    <row r="47" spans="1:14" ht="12" customHeight="1" x14ac:dyDescent="0.4">
      <c r="A47" s="64"/>
      <c r="B47" s="141"/>
      <c r="C47" s="142" t="s">
        <v>485</v>
      </c>
      <c r="D47" s="143"/>
      <c r="E47" s="143"/>
      <c r="F47" s="143"/>
      <c r="G47" s="143"/>
      <c r="H47" s="143"/>
      <c r="I47" s="143"/>
      <c r="J47" s="143"/>
      <c r="K47" s="144"/>
      <c r="L47" s="63"/>
      <c r="M47" s="63"/>
      <c r="N47" s="63"/>
    </row>
    <row r="48" spans="1:14" ht="20.25" customHeight="1" x14ac:dyDescent="0.4">
      <c r="A48" s="124" t="s">
        <v>486</v>
      </c>
      <c r="B48" s="145"/>
      <c r="C48" s="147" t="s">
        <v>487</v>
      </c>
      <c r="D48" s="148"/>
      <c r="E48" s="149" t="s">
        <v>460</v>
      </c>
      <c r="F48" s="149"/>
      <c r="G48" s="61" t="s">
        <v>488</v>
      </c>
      <c r="H48" s="61" t="s">
        <v>468</v>
      </c>
      <c r="I48" s="65" t="s">
        <v>489</v>
      </c>
      <c r="J48" s="150" t="s">
        <v>95</v>
      </c>
      <c r="K48" s="151"/>
    </row>
    <row r="49" spans="1:14" ht="20.25" customHeight="1" x14ac:dyDescent="0.4">
      <c r="A49" s="126"/>
      <c r="B49" s="146"/>
      <c r="C49" s="152" t="s">
        <v>551</v>
      </c>
      <c r="D49" s="153"/>
      <c r="E49" s="154" t="s">
        <v>471</v>
      </c>
      <c r="F49" s="154"/>
      <c r="G49" s="106" t="s">
        <v>593</v>
      </c>
      <c r="H49" s="66" t="s">
        <v>1515</v>
      </c>
      <c r="I49" s="66"/>
      <c r="J49" s="155"/>
      <c r="K49" s="156"/>
    </row>
    <row r="50" spans="1:14" ht="20.25" customHeight="1" x14ac:dyDescent="0.4">
      <c r="A50" s="126"/>
      <c r="B50" s="146"/>
      <c r="C50" s="136" t="s">
        <v>1516</v>
      </c>
      <c r="D50" s="137"/>
      <c r="E50" s="138" t="s">
        <v>1517</v>
      </c>
      <c r="F50" s="138"/>
      <c r="G50" s="104" t="s">
        <v>593</v>
      </c>
      <c r="H50" s="67" t="s">
        <v>1515</v>
      </c>
      <c r="I50" s="67"/>
      <c r="J50" s="139"/>
      <c r="K50" s="140"/>
    </row>
    <row r="51" spans="1:14" ht="20.25" customHeight="1" x14ac:dyDescent="0.4">
      <c r="A51" s="126"/>
      <c r="B51" s="146"/>
      <c r="C51" s="136" t="s">
        <v>806</v>
      </c>
      <c r="D51" s="137"/>
      <c r="E51" s="138" t="s">
        <v>1517</v>
      </c>
      <c r="F51" s="138"/>
      <c r="G51" s="104" t="s">
        <v>593</v>
      </c>
      <c r="H51" s="67" t="s">
        <v>1515</v>
      </c>
      <c r="I51" s="67"/>
      <c r="J51" s="139"/>
      <c r="K51" s="140"/>
    </row>
    <row r="52" spans="1:14" ht="11.25" customHeight="1" x14ac:dyDescent="0.4">
      <c r="A52" s="68"/>
      <c r="B52" s="119" t="s">
        <v>483</v>
      </c>
      <c r="C52" s="121" t="s">
        <v>493</v>
      </c>
      <c r="D52" s="122"/>
      <c r="E52" s="122"/>
      <c r="F52" s="122"/>
      <c r="G52" s="122"/>
      <c r="H52" s="122"/>
      <c r="I52" s="122"/>
      <c r="J52" s="122"/>
      <c r="K52" s="123"/>
      <c r="L52" s="63"/>
      <c r="M52" s="63"/>
      <c r="N52" s="63"/>
    </row>
    <row r="53" spans="1:14" ht="11.25" customHeight="1" x14ac:dyDescent="0.4">
      <c r="A53" s="68"/>
      <c r="B53" s="120"/>
      <c r="C53" s="121" t="s">
        <v>494</v>
      </c>
      <c r="D53" s="122"/>
      <c r="E53" s="122"/>
      <c r="F53" s="122"/>
      <c r="G53" s="122"/>
      <c r="H53" s="122"/>
      <c r="I53" s="122"/>
      <c r="J53" s="122"/>
      <c r="K53" s="123"/>
      <c r="L53" s="63"/>
      <c r="M53" s="63"/>
      <c r="N53" s="63"/>
    </row>
    <row r="54" spans="1:14" ht="38.25" customHeight="1" x14ac:dyDescent="0.4">
      <c r="A54" s="124" t="s">
        <v>495</v>
      </c>
      <c r="B54" s="125"/>
      <c r="C54" s="131" t="s">
        <v>1518</v>
      </c>
      <c r="D54" s="132"/>
      <c r="E54" s="132"/>
      <c r="F54" s="132"/>
      <c r="G54" s="132"/>
      <c r="H54" s="132"/>
      <c r="I54" s="132"/>
      <c r="J54" s="132"/>
      <c r="K54" s="133"/>
    </row>
    <row r="55" spans="1:14" ht="38.25" customHeight="1" x14ac:dyDescent="0.4">
      <c r="A55" s="126"/>
      <c r="B55" s="127"/>
      <c r="C55" s="131"/>
      <c r="D55" s="132"/>
      <c r="E55" s="132"/>
      <c r="F55" s="132"/>
      <c r="G55" s="132"/>
      <c r="H55" s="132"/>
      <c r="I55" s="132"/>
      <c r="J55" s="132"/>
      <c r="K55" s="133"/>
    </row>
    <row r="56" spans="1:14" ht="38.25" customHeight="1" x14ac:dyDescent="0.4">
      <c r="A56" s="126"/>
      <c r="B56" s="127"/>
      <c r="C56" s="131"/>
      <c r="D56" s="132"/>
      <c r="E56" s="132"/>
      <c r="F56" s="132"/>
      <c r="G56" s="132"/>
      <c r="H56" s="132"/>
      <c r="I56" s="132"/>
      <c r="J56" s="132"/>
      <c r="K56" s="133"/>
    </row>
    <row r="57" spans="1:14" ht="38.25" customHeight="1" x14ac:dyDescent="0.4">
      <c r="A57" s="128"/>
      <c r="B57" s="127"/>
      <c r="C57" s="132"/>
      <c r="D57" s="132"/>
      <c r="E57" s="132"/>
      <c r="F57" s="132"/>
      <c r="G57" s="132"/>
      <c r="H57" s="132"/>
      <c r="I57" s="132"/>
      <c r="J57" s="132"/>
      <c r="K57" s="133"/>
    </row>
    <row r="58" spans="1:14" ht="38.25" customHeight="1" thickBot="1" x14ac:dyDescent="0.45">
      <c r="A58" s="129"/>
      <c r="B58" s="130"/>
      <c r="C58" s="134"/>
      <c r="D58" s="134"/>
      <c r="E58" s="134"/>
      <c r="F58" s="134"/>
      <c r="G58" s="134"/>
      <c r="H58" s="134"/>
      <c r="I58" s="134"/>
      <c r="J58" s="134"/>
      <c r="K58" s="135"/>
    </row>
    <row r="59" spans="1:14" ht="3.75" customHeight="1" x14ac:dyDescent="0.4">
      <c r="A59" s="69"/>
      <c r="B59" s="70"/>
      <c r="C59" s="70"/>
      <c r="D59" s="70"/>
      <c r="E59" s="70"/>
      <c r="F59" s="70"/>
      <c r="G59" s="70"/>
      <c r="H59" s="70"/>
      <c r="I59" s="70"/>
      <c r="J59" s="70"/>
      <c r="K59" s="71"/>
    </row>
    <row r="60" spans="1:14" ht="10.5" customHeight="1" x14ac:dyDescent="0.4">
      <c r="A60" s="69" t="s">
        <v>497</v>
      </c>
      <c r="B60" s="70"/>
      <c r="C60" s="70"/>
      <c r="D60" s="70"/>
      <c r="E60" s="70"/>
      <c r="F60" s="70"/>
      <c r="G60" s="70"/>
      <c r="H60" s="70"/>
      <c r="I60" s="70"/>
      <c r="J60" s="70"/>
      <c r="K60"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A39:B45"/>
    <mergeCell ref="C39:D39"/>
    <mergeCell ref="E39:F39"/>
    <mergeCell ref="J39:K39"/>
    <mergeCell ref="C40:D40"/>
    <mergeCell ref="E40:F40"/>
    <mergeCell ref="J40:K40"/>
    <mergeCell ref="C41:D41"/>
    <mergeCell ref="E41:F41"/>
    <mergeCell ref="J41:K41"/>
    <mergeCell ref="J44:K44"/>
    <mergeCell ref="C45:D45"/>
    <mergeCell ref="E45:F45"/>
    <mergeCell ref="J45:K45"/>
    <mergeCell ref="C42:D42"/>
    <mergeCell ref="E42:F42"/>
    <mergeCell ref="J42:K42"/>
    <mergeCell ref="C43:D43"/>
    <mergeCell ref="E43:F43"/>
    <mergeCell ref="J43:K43"/>
    <mergeCell ref="B52:B53"/>
    <mergeCell ref="C52:K52"/>
    <mergeCell ref="C53:K53"/>
    <mergeCell ref="A54:B58"/>
    <mergeCell ref="C54:K58"/>
    <mergeCell ref="A1:B1"/>
    <mergeCell ref="C50:D50"/>
    <mergeCell ref="E50:F50"/>
    <mergeCell ref="J50:K50"/>
    <mergeCell ref="C51:D51"/>
    <mergeCell ref="E51:F51"/>
    <mergeCell ref="J51:K51"/>
    <mergeCell ref="B46:B47"/>
    <mergeCell ref="C46:K46"/>
    <mergeCell ref="C47:K47"/>
    <mergeCell ref="A48:B51"/>
    <mergeCell ref="C48:D48"/>
    <mergeCell ref="E48:F48"/>
    <mergeCell ref="J48:K48"/>
    <mergeCell ref="C49:D49"/>
    <mergeCell ref="E49:F49"/>
    <mergeCell ref="J49:K49"/>
    <mergeCell ref="C44:D44"/>
    <mergeCell ref="E44:F44"/>
  </mergeCells>
  <phoneticPr fontId="2"/>
  <conditionalFormatting sqref="C18:F18">
    <cfRule type="containsBlanks" dxfId="294" priority="3">
      <formula>LEN(TRIM(C18))=0</formula>
    </cfRule>
  </conditionalFormatting>
  <conditionalFormatting sqref="C9:G11 J9:K11 H11 C21:I21 K21">
    <cfRule type="expression" dxfId="293" priority="2" stopIfTrue="1">
      <formula>$K$4=""</formula>
    </cfRule>
  </conditionalFormatting>
  <conditionalFormatting sqref="E41:K43 C6:G11 H11 C20:I21 K20:K21 G1:H1 I2 C2:C3 K3 C5:E5 G5:K5 J6:K6 J7 H8 C12 C16:F16 C23:E23 G23 G40:K40">
    <cfRule type="containsBlanks" dxfId="292"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291" priority="6">
      <formula>LEN(TRIM(J8))=0</formula>
    </cfRule>
  </conditionalFormatting>
  <dataValidations count="2">
    <dataValidation type="whole" operator="greaterThanOrEqual" allowBlank="1" showInputMessage="1" showErrorMessage="1" sqref="E23:K24 C23:D23" xr:uid="{1CFA636C-6D67-43F0-8653-D36152026F2C}">
      <formula1>0</formula1>
    </dataValidation>
    <dataValidation type="list" allowBlank="1" showInputMessage="1" showErrorMessage="1" sqref="J2:K2" xr:uid="{F612056D-4E79-44E2-A7E3-734CD7619D4D}">
      <formula1>"保育所,認定こども園,小規模保育事業"</formula1>
    </dataValidation>
  </dataValidations>
  <hyperlinks>
    <hyperlink ref="A1:B1" location="公表用一覧!A1" display=" &lt;戻る" xr:uid="{F7524426-D585-40A5-B700-87BF98F58ECD}"/>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15</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315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48</v>
      </c>
      <c r="D5" s="265"/>
      <c r="E5" s="266"/>
      <c r="F5" s="40" t="s">
        <v>396</v>
      </c>
      <c r="G5" s="264"/>
      <c r="H5" s="265"/>
      <c r="I5" s="265"/>
      <c r="J5" s="265"/>
      <c r="K5" s="267"/>
      <c r="L5" s="37"/>
      <c r="M5" s="37"/>
      <c r="N5" s="37"/>
    </row>
    <row r="6" spans="1:14" ht="27" customHeight="1" x14ac:dyDescent="0.4">
      <c r="A6" s="181" t="s">
        <v>398</v>
      </c>
      <c r="B6" s="125"/>
      <c r="C6" s="248" t="s">
        <v>65</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403</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12</v>
      </c>
      <c r="E26" s="50">
        <v>12</v>
      </c>
      <c r="F26" s="50">
        <v>18</v>
      </c>
      <c r="G26" s="50">
        <v>18</v>
      </c>
      <c r="H26" s="50">
        <v>18</v>
      </c>
      <c r="I26" s="184">
        <f>SUM(C26:H26)</f>
        <v>90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90"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89" priority="4">
      <formula>LEN(TRIM(C24))=0</formula>
    </cfRule>
  </conditionalFormatting>
  <conditionalFormatting sqref="E24:F24">
    <cfRule type="containsBlanks" dxfId="288" priority="3">
      <formula>LEN(TRIM(E24))=0</formula>
    </cfRule>
  </conditionalFormatting>
  <conditionalFormatting sqref="J9:K9 J11:K11 J10">
    <cfRule type="containsBlanks" dxfId="28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1BC073-57B7-4172-B655-60FBA14052EF}">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c r="H1" s="229"/>
      <c r="I1" s="33" t="s">
        <v>390</v>
      </c>
      <c r="J1" s="230">
        <v>45748</v>
      </c>
      <c r="K1" s="231"/>
      <c r="L1" s="34"/>
      <c r="M1" s="34"/>
      <c r="N1" s="34"/>
    </row>
    <row r="2" spans="1:14" ht="27" customHeight="1" x14ac:dyDescent="0.4">
      <c r="A2" s="128" t="s">
        <v>391</v>
      </c>
      <c r="B2" s="127"/>
      <c r="C2" s="232" t="s">
        <v>1284</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316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1285</v>
      </c>
      <c r="D5" s="265"/>
      <c r="E5" s="266"/>
      <c r="F5" s="40" t="s">
        <v>396</v>
      </c>
      <c r="G5" s="268" t="str">
        <f>HYPERLINK("https://www.starts-care.jp/service/childcare/kirakira_nagareyama/")</f>
        <v>https://www.starts-care.jp/service/childcare/kirakira_nagareyama/</v>
      </c>
      <c r="H5" s="265"/>
      <c r="I5" s="265"/>
      <c r="J5" s="265"/>
      <c r="K5" s="267"/>
      <c r="L5" s="37"/>
      <c r="M5" s="37"/>
      <c r="N5" s="37"/>
    </row>
    <row r="6" spans="1:14" ht="27" customHeight="1" x14ac:dyDescent="0.4">
      <c r="A6" s="181" t="s">
        <v>398</v>
      </c>
      <c r="B6" s="125"/>
      <c r="C6" s="248" t="s">
        <v>1286</v>
      </c>
      <c r="D6" s="249"/>
      <c r="E6" s="249"/>
      <c r="F6" s="249"/>
      <c r="G6" s="249"/>
      <c r="H6" s="254" t="s">
        <v>399</v>
      </c>
      <c r="I6" s="111" t="s">
        <v>400</v>
      </c>
      <c r="J6" s="256">
        <v>1</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519</v>
      </c>
      <c r="I8" s="259"/>
      <c r="J8" s="196">
        <v>8</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1287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12</v>
      </c>
      <c r="E26" s="50">
        <v>12</v>
      </c>
      <c r="F26" s="50">
        <v>12</v>
      </c>
      <c r="G26" s="50">
        <v>12</v>
      </c>
      <c r="H26" s="50">
        <v>12</v>
      </c>
      <c r="I26" s="184">
        <f>SUM(C26:H26)</f>
        <v>69</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11</v>
      </c>
      <c r="F29" s="56"/>
      <c r="G29" s="56">
        <v>1</v>
      </c>
      <c r="H29" s="56"/>
      <c r="I29" s="56"/>
      <c r="J29" s="56">
        <v>1</v>
      </c>
      <c r="K29" s="57"/>
      <c r="L29" s="47"/>
      <c r="M29" s="47"/>
      <c r="N29" s="47"/>
    </row>
    <row r="30" spans="1:14" ht="27" customHeight="1" thickBot="1" x14ac:dyDescent="0.45">
      <c r="A30" s="103"/>
      <c r="B30" s="58" t="s">
        <v>444</v>
      </c>
      <c r="C30" s="59" t="s">
        <v>445</v>
      </c>
      <c r="D30" s="59" t="s">
        <v>445</v>
      </c>
      <c r="E30" s="59">
        <v>2</v>
      </c>
      <c r="F30" s="59"/>
      <c r="G30" s="59">
        <v>3</v>
      </c>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1288</v>
      </c>
      <c r="D32" s="162"/>
      <c r="E32" s="163"/>
      <c r="F32" s="161" t="s">
        <v>1289</v>
      </c>
      <c r="G32" s="162"/>
      <c r="H32" s="163"/>
      <c r="I32" s="367" t="s">
        <v>1290</v>
      </c>
      <c r="J32" s="395"/>
      <c r="K32" s="396"/>
    </row>
    <row r="33" spans="1:11" ht="20.25" customHeight="1" x14ac:dyDescent="0.4">
      <c r="A33" s="126"/>
      <c r="B33" s="146"/>
      <c r="C33" s="164"/>
      <c r="D33" s="165"/>
      <c r="E33" s="166"/>
      <c r="F33" s="164"/>
      <c r="G33" s="165"/>
      <c r="H33" s="166"/>
      <c r="I33" s="397"/>
      <c r="J33" s="398"/>
      <c r="K33" s="399"/>
    </row>
    <row r="34" spans="1:11" ht="20.25" customHeight="1" x14ac:dyDescent="0.4">
      <c r="A34" s="126"/>
      <c r="B34" s="146"/>
      <c r="C34" s="164"/>
      <c r="D34" s="165"/>
      <c r="E34" s="166"/>
      <c r="F34" s="164"/>
      <c r="G34" s="165"/>
      <c r="H34" s="166"/>
      <c r="I34" s="397"/>
      <c r="J34" s="398"/>
      <c r="K34" s="399"/>
    </row>
    <row r="35" spans="1:11" ht="20.25" customHeight="1" x14ac:dyDescent="0.4">
      <c r="A35" s="126"/>
      <c r="B35" s="146"/>
      <c r="C35" s="164"/>
      <c r="D35" s="165"/>
      <c r="E35" s="166"/>
      <c r="F35" s="164"/>
      <c r="G35" s="165"/>
      <c r="H35" s="166"/>
      <c r="I35" s="397"/>
      <c r="J35" s="398"/>
      <c r="K35" s="399"/>
    </row>
    <row r="36" spans="1:11" ht="20.25" customHeight="1" x14ac:dyDescent="0.4">
      <c r="A36" s="126"/>
      <c r="B36" s="146"/>
      <c r="C36" s="164"/>
      <c r="D36" s="165"/>
      <c r="E36" s="166"/>
      <c r="F36" s="164"/>
      <c r="G36" s="165"/>
      <c r="H36" s="166"/>
      <c r="I36" s="397"/>
      <c r="J36" s="398"/>
      <c r="K36" s="399"/>
    </row>
    <row r="37" spans="1:11" ht="20.25" customHeight="1" x14ac:dyDescent="0.4">
      <c r="A37" s="126"/>
      <c r="B37" s="146"/>
      <c r="C37" s="164"/>
      <c r="D37" s="165"/>
      <c r="E37" s="166"/>
      <c r="F37" s="164"/>
      <c r="G37" s="165"/>
      <c r="H37" s="166"/>
      <c r="I37" s="397"/>
      <c r="J37" s="398"/>
      <c r="K37" s="399"/>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1291</v>
      </c>
      <c r="D39" s="174"/>
      <c r="E39" s="175"/>
      <c r="F39" s="173" t="s">
        <v>1292</v>
      </c>
      <c r="G39" s="174"/>
      <c r="H39" s="175"/>
      <c r="I39" s="173" t="s">
        <v>1293</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5">
        <v>5700</v>
      </c>
      <c r="I46" s="104" t="s">
        <v>468</v>
      </c>
      <c r="J46" s="139" t="s">
        <v>1294</v>
      </c>
      <c r="K46" s="140"/>
    </row>
    <row r="47" spans="1:11" ht="20.25" customHeight="1" x14ac:dyDescent="0.4">
      <c r="A47" s="126"/>
      <c r="B47" s="146"/>
      <c r="C47" s="157" t="s">
        <v>470</v>
      </c>
      <c r="D47" s="158"/>
      <c r="E47" s="138" t="s">
        <v>574</v>
      </c>
      <c r="F47" s="138"/>
      <c r="G47" s="104" t="s">
        <v>472</v>
      </c>
      <c r="H47" s="62" t="s">
        <v>1295</v>
      </c>
      <c r="I47" s="104" t="s">
        <v>1296</v>
      </c>
      <c r="J47" s="139" t="s">
        <v>1294</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478</v>
      </c>
      <c r="F49" s="138"/>
      <c r="G49" s="104" t="s">
        <v>479</v>
      </c>
      <c r="H49" s="75"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1297</v>
      </c>
      <c r="D55" s="153"/>
      <c r="E55" s="154" t="s">
        <v>465</v>
      </c>
      <c r="F55" s="154"/>
      <c r="G55" s="106" t="s">
        <v>725</v>
      </c>
      <c r="H55" s="66" t="s">
        <v>397</v>
      </c>
      <c r="I55" s="66" t="s">
        <v>397</v>
      </c>
      <c r="J55" s="139" t="s">
        <v>492</v>
      </c>
      <c r="K55" s="140"/>
    </row>
    <row r="56" spans="1:14" ht="20.25" customHeight="1" x14ac:dyDescent="0.4">
      <c r="A56" s="126"/>
      <c r="B56" s="146"/>
      <c r="C56" s="136" t="s">
        <v>592</v>
      </c>
      <c r="D56" s="137"/>
      <c r="E56" s="138" t="s">
        <v>724</v>
      </c>
      <c r="F56" s="138"/>
      <c r="G56" s="104" t="s">
        <v>593</v>
      </c>
      <c r="H56" s="67" t="s">
        <v>397</v>
      </c>
      <c r="I56" s="67" t="s">
        <v>397</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1298</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86" priority="6">
      <formula>LEN(TRIM(C24))=0</formula>
    </cfRule>
  </conditionalFormatting>
  <conditionalFormatting sqref="C9:G11 J9:K11 H11 C27:I27 K27">
    <cfRule type="expression" dxfId="285"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84"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83" priority="9">
      <formula>LEN(TRIM(J8))=0</formula>
    </cfRule>
  </conditionalFormatting>
  <conditionalFormatting sqref="K26">
    <cfRule type="containsBlanks" dxfId="282" priority="2">
      <formula>LEN(TRIM(K26))=0</formula>
    </cfRule>
  </conditionalFormatting>
  <dataValidations count="2">
    <dataValidation type="whole" operator="greaterThanOrEqual" allowBlank="1" showInputMessage="1" showErrorMessage="1" sqref="E29:K30 C29:D29" xr:uid="{2B72D754-851F-49B4-AB5E-D383B17C5738}">
      <formula1>0</formula1>
    </dataValidation>
    <dataValidation type="list" allowBlank="1" showInputMessage="1" showErrorMessage="1" sqref="J2:K2" xr:uid="{1BF79C75-18CC-46AB-87A6-A7A2BC02D895}">
      <formula1>"保育所,認定こども園,小規模保育事業"</formula1>
    </dataValidation>
  </dataValidations>
  <hyperlinks>
    <hyperlink ref="G5" xr:uid="{33F64261-E662-479F-A352-3A8B0F5F40E0}"/>
    <hyperlink ref="A1:B1" location="公表用一覧!A1" display=" &lt;戻る" xr:uid="{942751F1-75D1-4747-9334-D84FDC24FB61}"/>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229EC2-16D8-492F-8AAD-E73934CAA350}">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45541</v>
      </c>
      <c r="H1" s="229"/>
      <c r="I1" s="33" t="s">
        <v>390</v>
      </c>
      <c r="J1" s="230">
        <v>45748</v>
      </c>
      <c r="K1" s="231"/>
      <c r="L1" s="34"/>
      <c r="M1" s="34"/>
      <c r="N1" s="34"/>
    </row>
    <row r="2" spans="1:14" ht="27" customHeight="1" x14ac:dyDescent="0.4">
      <c r="A2" s="128" t="s">
        <v>391</v>
      </c>
      <c r="B2" s="127"/>
      <c r="C2" s="232" t="s">
        <v>173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317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28</v>
      </c>
      <c r="D5" s="265"/>
      <c r="E5" s="266"/>
      <c r="F5" s="40" t="s">
        <v>396</v>
      </c>
      <c r="G5" s="268" t="str">
        <f>HYPERLINK("https://kodomo.solasto-hoiku.com/nursery/solasto-otakanomori")</f>
        <v>https://kodomo.solasto-hoiku.com/nursery/solasto-otakanomori</v>
      </c>
      <c r="H5" s="265"/>
      <c r="I5" s="265"/>
      <c r="J5" s="265"/>
      <c r="K5" s="267"/>
      <c r="L5" s="37"/>
      <c r="M5" s="37"/>
      <c r="N5" s="37"/>
    </row>
    <row r="6" spans="1:14" ht="27" customHeight="1" x14ac:dyDescent="0.4">
      <c r="A6" s="181" t="s">
        <v>398</v>
      </c>
      <c r="B6" s="125"/>
      <c r="C6" s="358" t="s">
        <v>174</v>
      </c>
      <c r="D6" s="249"/>
      <c r="E6" s="249"/>
      <c r="F6" s="249"/>
      <c r="G6" s="249"/>
      <c r="H6" s="254" t="s">
        <v>399</v>
      </c>
      <c r="I6" s="111" t="s">
        <v>400</v>
      </c>
      <c r="J6" s="256">
        <v>6</v>
      </c>
      <c r="K6" s="257"/>
      <c r="L6" s="41"/>
      <c r="M6" s="41"/>
      <c r="N6" s="41"/>
    </row>
    <row r="7" spans="1:14" ht="27" customHeight="1" x14ac:dyDescent="0.4">
      <c r="A7" s="128"/>
      <c r="B7" s="127"/>
      <c r="C7" s="250"/>
      <c r="D7" s="251"/>
      <c r="E7" s="251"/>
      <c r="F7" s="251"/>
      <c r="G7" s="251"/>
      <c r="H7" s="255"/>
      <c r="I7" s="258" t="s">
        <v>401</v>
      </c>
      <c r="J7" s="260" t="s">
        <v>793</v>
      </c>
      <c r="K7" s="261"/>
      <c r="L7" s="41"/>
      <c r="M7" s="41"/>
      <c r="N7" s="41"/>
    </row>
    <row r="8" spans="1:14" ht="27" customHeight="1" x14ac:dyDescent="0.4">
      <c r="A8" s="206"/>
      <c r="B8" s="207"/>
      <c r="C8" s="252"/>
      <c r="D8" s="253"/>
      <c r="E8" s="253"/>
      <c r="F8" s="253"/>
      <c r="G8" s="253"/>
      <c r="H8" s="42" t="s">
        <v>403</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794</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15</v>
      </c>
      <c r="E26" s="50">
        <v>15</v>
      </c>
      <c r="F26" s="50">
        <v>16</v>
      </c>
      <c r="G26" s="50">
        <v>16</v>
      </c>
      <c r="H26" s="50">
        <v>16</v>
      </c>
      <c r="I26" s="184">
        <f>SUM(C26:H26)</f>
        <v>90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12</v>
      </c>
      <c r="F29" s="56">
        <v>1</v>
      </c>
      <c r="G29" s="56">
        <v>4</v>
      </c>
      <c r="H29" s="56">
        <v>1</v>
      </c>
      <c r="I29" s="56"/>
      <c r="J29" s="56">
        <v>1</v>
      </c>
      <c r="K29" s="57">
        <v>2</v>
      </c>
      <c r="L29" s="47"/>
      <c r="M29" s="47"/>
      <c r="N29" s="47"/>
    </row>
    <row r="30" spans="1:14" ht="27" customHeight="1" thickBot="1" x14ac:dyDescent="0.45">
      <c r="A30" s="103"/>
      <c r="B30" s="58" t="s">
        <v>444</v>
      </c>
      <c r="C30" s="59" t="s">
        <v>445</v>
      </c>
      <c r="D30" s="59" t="s">
        <v>445</v>
      </c>
      <c r="E30" s="59">
        <v>6</v>
      </c>
      <c r="F30" s="59"/>
      <c r="G30" s="59"/>
      <c r="H30" s="59"/>
      <c r="I30" s="59">
        <v>1</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795</v>
      </c>
      <c r="D32" s="162"/>
      <c r="E32" s="163"/>
      <c r="F32" s="161" t="s">
        <v>796</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t="s">
        <v>797</v>
      </c>
      <c r="G39" s="174"/>
      <c r="H39" s="175"/>
      <c r="I39" s="173" t="s">
        <v>798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5" t="s">
        <v>573</v>
      </c>
      <c r="I46" s="104" t="s">
        <v>587</v>
      </c>
      <c r="J46" s="139" t="s">
        <v>544</v>
      </c>
      <c r="K46" s="140"/>
    </row>
    <row r="47" spans="1:11" ht="20.25" customHeight="1" x14ac:dyDescent="0.4">
      <c r="A47" s="126"/>
      <c r="B47" s="146"/>
      <c r="C47" s="157" t="s">
        <v>470</v>
      </c>
      <c r="D47" s="158"/>
      <c r="E47" s="138" t="s">
        <v>799</v>
      </c>
      <c r="F47" s="138"/>
      <c r="G47" s="104" t="s">
        <v>472</v>
      </c>
      <c r="H47" s="62" t="s">
        <v>473</v>
      </c>
      <c r="I47" s="104" t="s">
        <v>800</v>
      </c>
      <c r="J47" s="139" t="s">
        <v>544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400"/>
      <c r="F50" s="401"/>
      <c r="G50" s="104"/>
      <c r="H50" s="62"/>
      <c r="I50" s="104"/>
      <c r="J50" s="139"/>
      <c r="K50" s="140"/>
      <c r="L50" s="63"/>
    </row>
    <row r="51" spans="1:14" ht="20.25" customHeight="1" x14ac:dyDescent="0.4">
      <c r="A51" s="126"/>
      <c r="B51" s="146"/>
      <c r="C51" s="157" t="s">
        <v>482</v>
      </c>
      <c r="D51" s="158"/>
      <c r="E51" s="160" t="s">
        <v>801</v>
      </c>
      <c r="F51" s="160"/>
      <c r="G51" s="80" t="s">
        <v>802</v>
      </c>
      <c r="H51" s="79" t="s">
        <v>803</v>
      </c>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804</v>
      </c>
      <c r="D55" s="153"/>
      <c r="E55" s="154" t="s">
        <v>805</v>
      </c>
      <c r="F55" s="154"/>
      <c r="G55" s="106" t="s">
        <v>674</v>
      </c>
      <c r="H55" s="66" t="s">
        <v>397</v>
      </c>
      <c r="I55" s="66"/>
      <c r="J55" s="155"/>
      <c r="K55" s="156"/>
    </row>
    <row r="56" spans="1:14" ht="20.25" customHeight="1" x14ac:dyDescent="0.4">
      <c r="A56" s="126"/>
      <c r="B56" s="146"/>
      <c r="C56" s="136" t="s">
        <v>551</v>
      </c>
      <c r="D56" s="137"/>
      <c r="E56" s="138" t="s">
        <v>695</v>
      </c>
      <c r="F56" s="138"/>
      <c r="G56" s="104" t="s">
        <v>674</v>
      </c>
      <c r="H56" s="67" t="s">
        <v>397</v>
      </c>
      <c r="I56" s="67"/>
      <c r="J56" s="139"/>
      <c r="K56" s="140"/>
    </row>
    <row r="57" spans="1:14" ht="20.25" customHeight="1" x14ac:dyDescent="0.4">
      <c r="A57" s="126"/>
      <c r="B57" s="146"/>
      <c r="C57" s="136" t="s">
        <v>806</v>
      </c>
      <c r="D57" s="137"/>
      <c r="E57" s="138" t="s">
        <v>660</v>
      </c>
      <c r="F57" s="138"/>
      <c r="G57" s="104" t="s">
        <v>674</v>
      </c>
      <c r="H57" s="67" t="s">
        <v>397</v>
      </c>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807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81" priority="2" stopIfTrue="1">
      <formula>$K$4=""</formula>
    </cfRule>
  </conditionalFormatting>
  <conditionalFormatting sqref="G1:H1 C5:E5 G5:K5 H8 C6:G11 H11 C22:F22 G29 G46:K46 E47:K49 J6:K6 C2:C3 C26:I27 K26:K27 C12 C29:E29 K3 I2 J8:K8 J7">
    <cfRule type="containsBlanks" dxfId="28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79" priority="4">
      <formula>LEN(TRIM(C24))=0</formula>
    </cfRule>
  </conditionalFormatting>
  <conditionalFormatting sqref="E24:F24">
    <cfRule type="containsBlanks" dxfId="278" priority="3">
      <formula>LEN(TRIM(E24))=0</formula>
    </cfRule>
  </conditionalFormatting>
  <conditionalFormatting sqref="J9:K9 J11:K11 J10">
    <cfRule type="containsBlanks" dxfId="27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76345E9-B4AB-4FAF-8C9C-67D8C63335F4}">
      <formula1>0</formula1>
    </dataValidation>
    <dataValidation type="list" allowBlank="1" showInputMessage="1" showErrorMessage="1" sqref="J2:K2" xr:uid="{2E1A5478-67BE-45B7-BC6D-0C98C82463AA}">
      <formula1>"保育所,認定こども園,小規模保育事業"</formula1>
    </dataValidation>
  </dataValidations>
  <hyperlinks>
    <hyperlink ref="A1:B1" location="公表用一覧!A1" display="&lt; 戻る" xr:uid="{7BC0759C-4FF1-4CC5-BAC8-5489E623310E}"/>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5"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8FFEB7-1CD4-40AE-B509-B16B304B8855}">
  <sheetPr>
    <pageSetUpPr fitToPage="1"/>
  </sheetPr>
  <dimension ref="A1:N68"/>
  <sheetViews>
    <sheetView view="pageBreakPreview" topLeftCell="A3"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45544</v>
      </c>
      <c r="H1" s="229"/>
      <c r="I1" s="33" t="s">
        <v>390</v>
      </c>
      <c r="J1" s="230">
        <v>45748</v>
      </c>
      <c r="K1" s="231"/>
      <c r="L1" s="34"/>
      <c r="M1" s="34"/>
      <c r="N1" s="34"/>
    </row>
    <row r="2" spans="1:14" ht="27" customHeight="1" x14ac:dyDescent="0.4">
      <c r="A2" s="128" t="s">
        <v>391</v>
      </c>
      <c r="B2" s="127"/>
      <c r="C2" s="232" t="s">
        <v>175</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318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68</v>
      </c>
      <c r="D5" s="265"/>
      <c r="E5" s="266"/>
      <c r="F5" s="40" t="s">
        <v>396</v>
      </c>
      <c r="G5" s="268" t="str">
        <f>HYPERLINK("https://www.morinomachi-childcare.jp/")</f>
        <v>https://www.morinomachi-childcare.jp/</v>
      </c>
      <c r="H5" s="265"/>
      <c r="I5" s="265"/>
      <c r="J5" s="265"/>
      <c r="K5" s="267"/>
      <c r="L5" s="37"/>
      <c r="M5" s="37"/>
      <c r="N5" s="37"/>
    </row>
    <row r="6" spans="1:14" ht="27" customHeight="1" x14ac:dyDescent="0.4">
      <c r="A6" s="181" t="s">
        <v>398</v>
      </c>
      <c r="B6" s="125"/>
      <c r="C6" s="248" t="s">
        <v>176</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1303</v>
      </c>
      <c r="K7" s="261"/>
      <c r="L7" s="41"/>
      <c r="M7" s="41"/>
      <c r="N7" s="41"/>
    </row>
    <row r="8" spans="1:14" ht="27" customHeight="1" x14ac:dyDescent="0.4">
      <c r="A8" s="206"/>
      <c r="B8" s="207"/>
      <c r="C8" s="252"/>
      <c r="D8" s="253"/>
      <c r="E8" s="253"/>
      <c r="F8" s="253"/>
      <c r="G8" s="253"/>
      <c r="H8" s="42" t="s">
        <v>670</v>
      </c>
      <c r="I8" s="259"/>
      <c r="J8" s="196">
        <v>16</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358" t="s">
        <v>1304</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1305</v>
      </c>
      <c r="K22" s="199"/>
      <c r="L22" s="41"/>
      <c r="M22" s="41"/>
      <c r="N22" s="41"/>
    </row>
    <row r="23" spans="1:14" ht="27" customHeight="1" x14ac:dyDescent="0.4">
      <c r="A23" s="128"/>
      <c r="B23" s="127"/>
      <c r="C23" s="200" t="s">
        <v>417</v>
      </c>
      <c r="D23" s="201"/>
      <c r="E23" s="200" t="s">
        <v>418</v>
      </c>
      <c r="F23" s="201"/>
      <c r="G23" s="223"/>
      <c r="H23" s="224"/>
      <c r="I23" s="43" t="s">
        <v>419</v>
      </c>
      <c r="J23" s="198">
        <v>5</v>
      </c>
      <c r="K23" s="199"/>
      <c r="L23" s="41"/>
      <c r="M23" s="41"/>
      <c r="N23" s="41"/>
    </row>
    <row r="24" spans="1:14" ht="27" customHeight="1" x14ac:dyDescent="0.4">
      <c r="A24" s="206"/>
      <c r="B24" s="207"/>
      <c r="C24" s="202" t="s">
        <v>508</v>
      </c>
      <c r="D24" s="203"/>
      <c r="E24" s="202" t="s">
        <v>420</v>
      </c>
      <c r="F24" s="203"/>
      <c r="G24" s="225"/>
      <c r="H24" s="226"/>
      <c r="I24" s="44" t="s">
        <v>421</v>
      </c>
      <c r="J24" s="204" t="s">
        <v>1306</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15</v>
      </c>
      <c r="D26" s="50">
        <v>15</v>
      </c>
      <c r="E26" s="50">
        <v>15</v>
      </c>
      <c r="F26" s="50">
        <v>15</v>
      </c>
      <c r="G26" s="50">
        <v>15</v>
      </c>
      <c r="H26" s="50">
        <v>15</v>
      </c>
      <c r="I26" s="184">
        <f>SUM(C26:H26)</f>
        <v>90</v>
      </c>
      <c r="J26" s="185"/>
      <c r="K26" s="51" t="s">
        <v>17</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15</v>
      </c>
      <c r="F29" s="56">
        <v>0</v>
      </c>
      <c r="G29" s="56">
        <v>0</v>
      </c>
      <c r="H29" s="56">
        <v>1</v>
      </c>
      <c r="I29" s="56">
        <v>0</v>
      </c>
      <c r="J29" s="56">
        <v>1</v>
      </c>
      <c r="K29" s="57">
        <v>0</v>
      </c>
      <c r="L29" s="47"/>
      <c r="M29" s="47"/>
      <c r="N29" s="47"/>
    </row>
    <row r="30" spans="1:14" ht="27" customHeight="1" thickBot="1" x14ac:dyDescent="0.45">
      <c r="A30" s="103"/>
      <c r="B30" s="58" t="s">
        <v>444</v>
      </c>
      <c r="C30" s="59" t="s">
        <v>445</v>
      </c>
      <c r="D30" s="59" t="s">
        <v>445</v>
      </c>
      <c r="E30" s="59">
        <v>9</v>
      </c>
      <c r="F30" s="59">
        <v>0</v>
      </c>
      <c r="G30" s="59">
        <v>4</v>
      </c>
      <c r="H30" s="59">
        <v>0</v>
      </c>
      <c r="I30" s="59">
        <v>3</v>
      </c>
      <c r="J30" s="59">
        <v>0</v>
      </c>
      <c r="K30" s="60">
        <v>0</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1307</v>
      </c>
      <c r="D32" s="162"/>
      <c r="E32" s="163"/>
      <c r="F32" s="161" t="s">
        <v>1308</v>
      </c>
      <c r="G32" s="162"/>
      <c r="H32" s="163"/>
      <c r="I32" s="161" t="s">
        <v>1309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1310</v>
      </c>
      <c r="D39" s="174"/>
      <c r="E39" s="175"/>
      <c r="F39" s="173" t="s">
        <v>1311</v>
      </c>
      <c r="G39" s="174"/>
      <c r="H39" s="175"/>
      <c r="I39" s="173" t="s">
        <v>1312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587</v>
      </c>
      <c r="J46" s="139" t="s">
        <v>535</v>
      </c>
      <c r="K46" s="140"/>
    </row>
    <row r="47" spans="1:11" ht="20.25" customHeight="1" x14ac:dyDescent="0.4">
      <c r="A47" s="126"/>
      <c r="B47" s="146"/>
      <c r="C47" s="157" t="s">
        <v>470</v>
      </c>
      <c r="D47" s="158"/>
      <c r="E47" s="138" t="s">
        <v>471</v>
      </c>
      <c r="F47" s="138"/>
      <c r="G47" s="104" t="s">
        <v>472</v>
      </c>
      <c r="H47" s="62" t="s">
        <v>1313</v>
      </c>
      <c r="I47" s="104" t="s">
        <v>1314</v>
      </c>
      <c r="J47" s="139" t="s">
        <v>535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80"/>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1315</v>
      </c>
      <c r="F55" s="154"/>
      <c r="G55" s="106" t="s">
        <v>661</v>
      </c>
      <c r="H55" s="66" t="s">
        <v>397</v>
      </c>
      <c r="I55" s="66" t="s">
        <v>397</v>
      </c>
      <c r="J55" s="155" t="s">
        <v>492</v>
      </c>
      <c r="K55" s="156"/>
    </row>
    <row r="56" spans="1:14" ht="20.25" customHeight="1" x14ac:dyDescent="0.4">
      <c r="A56" s="126"/>
      <c r="B56" s="146"/>
      <c r="C56" s="136" t="s">
        <v>490</v>
      </c>
      <c r="D56" s="137"/>
      <c r="E56" s="138" t="s">
        <v>1315</v>
      </c>
      <c r="F56" s="138"/>
      <c r="G56" s="104" t="s">
        <v>661</v>
      </c>
      <c r="H56" s="67" t="s">
        <v>397</v>
      </c>
      <c r="I56" s="67" t="s">
        <v>397</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1316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row r="68" spans="1:11" ht="26.25" customHeight="1" x14ac:dyDescent="0.4">
      <c r="B68" s="115"/>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76" priority="3">
      <formula>LEN(TRIM(C24))=0</formula>
    </cfRule>
  </conditionalFormatting>
  <conditionalFormatting sqref="C9:G11 J9:K11 H11 C27:I27 K27">
    <cfRule type="expression" dxfId="275" priority="2" stopIfTrue="1">
      <formula>$K$4=""</formula>
    </cfRule>
  </conditionalFormatting>
  <conditionalFormatting sqref="E47:K49 C6:G11 H11 C26:I27 K26:K27 G1:H1 I2 C2:C3 K3 C5:E5 G5:K5 J6:K6 J7 H8 C12 C22:F22 C29:E29 G29 G46:K46">
    <cfRule type="containsBlanks" dxfId="2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3" priority="6">
      <formula>LEN(TRIM(J8))=0</formula>
    </cfRule>
  </conditionalFormatting>
  <dataValidations count="2">
    <dataValidation type="whole" operator="greaterThanOrEqual" allowBlank="1" showInputMessage="1" showErrorMessage="1" sqref="E29:K30 C29:D29" xr:uid="{AB4A7B84-7517-4AD5-AB05-66FE4142512F}">
      <formula1>0</formula1>
    </dataValidation>
    <dataValidation type="list" allowBlank="1" showInputMessage="1" showErrorMessage="1" sqref="J2:K2" xr:uid="{F461F531-812B-49A3-B968-C9256DBFCFC6}">
      <formula1>"保育所,認定こども園,小規模保育事業"</formula1>
    </dataValidation>
  </dataValidations>
  <hyperlinks>
    <hyperlink ref="A1:B1" location="公表用一覧!A1" display="&lt; 戻る" xr:uid="{647D413D-1337-4E67-B636-747ED5D79D18}"/>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c r="H1" s="229"/>
      <c r="I1" s="33" t="s">
        <v>390</v>
      </c>
      <c r="J1" s="230">
        <v>45748</v>
      </c>
      <c r="K1" s="231"/>
      <c r="L1" s="34"/>
      <c r="M1" s="34"/>
      <c r="N1" s="34"/>
    </row>
    <row r="2" spans="1:14" ht="27" customHeight="1" x14ac:dyDescent="0.4">
      <c r="A2" s="128" t="s">
        <v>391</v>
      </c>
      <c r="B2" s="127"/>
      <c r="C2" s="232" t="s">
        <v>1519</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319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1520</v>
      </c>
      <c r="D5" s="265"/>
      <c r="E5" s="266"/>
      <c r="F5" s="40" t="s">
        <v>396</v>
      </c>
      <c r="G5" s="268" t="str">
        <f>HYPERLINK("https://liliikidsroomdai2.jimdofree.com/")</f>
        <v>https://liliikidsroomdai2.jimdofree.com/</v>
      </c>
      <c r="H5" s="265"/>
      <c r="I5" s="265"/>
      <c r="J5" s="265"/>
      <c r="K5" s="267"/>
      <c r="L5" s="37"/>
      <c r="M5" s="37"/>
      <c r="N5" s="37"/>
    </row>
    <row r="6" spans="1:14" ht="27" customHeight="1" x14ac:dyDescent="0.4">
      <c r="A6" s="181" t="s">
        <v>398</v>
      </c>
      <c r="B6" s="125"/>
      <c r="C6" s="248" t="s">
        <v>1521</v>
      </c>
      <c r="D6" s="249"/>
      <c r="E6" s="249"/>
      <c r="F6" s="249"/>
      <c r="G6" s="249"/>
      <c r="H6" s="254" t="s">
        <v>399</v>
      </c>
      <c r="I6" s="111" t="s">
        <v>400</v>
      </c>
      <c r="J6" s="256">
        <v>2</v>
      </c>
      <c r="K6" s="257"/>
      <c r="L6" s="41"/>
      <c r="M6" s="41"/>
      <c r="N6" s="41"/>
    </row>
    <row r="7" spans="1:14" ht="27" customHeight="1" x14ac:dyDescent="0.4">
      <c r="A7" s="128"/>
      <c r="B7" s="127"/>
      <c r="C7" s="250"/>
      <c r="D7" s="251"/>
      <c r="E7" s="251"/>
      <c r="F7" s="251"/>
      <c r="G7" s="251"/>
      <c r="H7" s="255"/>
      <c r="I7" s="258" t="s">
        <v>401</v>
      </c>
      <c r="J7" s="260" t="s">
        <v>1522</v>
      </c>
      <c r="K7" s="261"/>
      <c r="L7" s="41"/>
      <c r="M7" s="41"/>
      <c r="N7" s="41"/>
    </row>
    <row r="8" spans="1:14" ht="27" customHeight="1" x14ac:dyDescent="0.4">
      <c r="A8" s="206"/>
      <c r="B8" s="207"/>
      <c r="C8" s="252"/>
      <c r="D8" s="253"/>
      <c r="E8" s="253"/>
      <c r="F8" s="253"/>
      <c r="G8" s="253"/>
      <c r="H8" s="42" t="s">
        <v>397</v>
      </c>
      <c r="I8" s="259"/>
      <c r="J8" s="196">
        <v>20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1523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602</v>
      </c>
      <c r="D22" s="203"/>
      <c r="E22" s="202" t="s">
        <v>654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1524</v>
      </c>
      <c r="D24" s="203"/>
      <c r="E24" s="202" t="s">
        <v>1525</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7</v>
      </c>
      <c r="E26" s="50">
        <v>8</v>
      </c>
      <c r="F26" s="50">
        <v>0</v>
      </c>
      <c r="G26" s="50">
        <v>0</v>
      </c>
      <c r="H26" s="50">
        <v>0</v>
      </c>
      <c r="I26" s="184">
        <f>SUM(C26:H26)</f>
        <v>18</v>
      </c>
      <c r="J26" s="185"/>
      <c r="K26" s="51" t="s">
        <v>1526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5</v>
      </c>
      <c r="F29" s="56"/>
      <c r="G29" s="56">
        <v>1</v>
      </c>
      <c r="H29" s="56"/>
      <c r="I29" s="56">
        <v>1</v>
      </c>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1527</v>
      </c>
      <c r="D32" s="162"/>
      <c r="E32" s="163"/>
      <c r="F32" s="161" t="s">
        <v>1528</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1529</v>
      </c>
      <c r="D39" s="174"/>
      <c r="E39" s="175"/>
      <c r="F39" s="173" t="s">
        <v>1530</v>
      </c>
      <c r="G39" s="174"/>
      <c r="H39" s="175"/>
      <c r="I39" s="173" t="s">
        <v>1531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1204</v>
      </c>
      <c r="F47" s="138"/>
      <c r="G47" s="104" t="s">
        <v>472</v>
      </c>
      <c r="H47" s="62" t="s">
        <v>840</v>
      </c>
      <c r="I47" s="104" t="s">
        <v>1532</v>
      </c>
      <c r="J47" s="139" t="s">
        <v>694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72" priority="3">
      <formula>LEN(TRIM(C24))=0</formula>
    </cfRule>
  </conditionalFormatting>
  <conditionalFormatting sqref="C9:G11 J9:K11 H11 C27:I27 K27">
    <cfRule type="expression" dxfId="271" priority="2" stopIfTrue="1">
      <formula>$K$4=""</formula>
    </cfRule>
  </conditionalFormatting>
  <conditionalFormatting sqref="E47:K49 C6:G11 H11 C26:I27 K26:K27 G1:H1 I2 C2:C3 K3 C5:E5 G5:K5 J6:K6 J7 H8 C12 C22:F22 C29:E29 G29 G46:K46">
    <cfRule type="containsBlanks" dxfId="27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9"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c r="H1" s="229"/>
      <c r="I1" s="33" t="s">
        <v>390</v>
      </c>
      <c r="J1" s="230">
        <v>45748</v>
      </c>
      <c r="K1" s="231"/>
      <c r="L1" s="34"/>
      <c r="M1" s="34"/>
      <c r="N1" s="34"/>
    </row>
    <row r="2" spans="1:14" ht="27" customHeight="1" x14ac:dyDescent="0.4">
      <c r="A2" s="128" t="s">
        <v>391</v>
      </c>
      <c r="B2" s="127"/>
      <c r="C2" s="232" t="s">
        <v>1533</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320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1534</v>
      </c>
      <c r="D5" s="265"/>
      <c r="E5" s="266"/>
      <c r="F5" s="40" t="s">
        <v>396</v>
      </c>
      <c r="G5" s="268" t="str">
        <f>HYPERLINK("http://liliikidsroom-3.com/wpp/#:~:text=lili'i")</f>
        <v>http://liliikidsroom-3.com/wpp/#:~:text=lili'i</v>
      </c>
      <c r="H5" s="265"/>
      <c r="I5" s="265"/>
      <c r="J5" s="265"/>
      <c r="K5" s="267"/>
      <c r="L5" s="37"/>
      <c r="M5" s="37"/>
      <c r="N5" s="37"/>
    </row>
    <row r="6" spans="1:14" ht="27" customHeight="1" x14ac:dyDescent="0.4">
      <c r="A6" s="181" t="s">
        <v>398</v>
      </c>
      <c r="B6" s="125"/>
      <c r="C6" s="248" t="s">
        <v>1535</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1522</v>
      </c>
      <c r="K7" s="261"/>
      <c r="L7" s="41"/>
      <c r="M7" s="41"/>
      <c r="N7" s="41"/>
    </row>
    <row r="8" spans="1:14" ht="27" customHeight="1" x14ac:dyDescent="0.4">
      <c r="A8" s="206"/>
      <c r="B8" s="207"/>
      <c r="C8" s="252"/>
      <c r="D8" s="253"/>
      <c r="E8" s="253"/>
      <c r="F8" s="253"/>
      <c r="G8" s="253"/>
      <c r="H8" s="42" t="s">
        <v>397</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1523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602</v>
      </c>
      <c r="D22" s="203"/>
      <c r="E22" s="202" t="s">
        <v>654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1524</v>
      </c>
      <c r="D24" s="203"/>
      <c r="E24" s="202" t="s">
        <v>1525</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v>0</v>
      </c>
      <c r="G26" s="50">
        <v>0</v>
      </c>
      <c r="H26" s="50">
        <v>0</v>
      </c>
      <c r="I26" s="184">
        <f>SUM(C26:H26)</f>
        <v>19</v>
      </c>
      <c r="J26" s="185"/>
      <c r="K26" s="51" t="s">
        <v>1526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6</v>
      </c>
      <c r="F29" s="56"/>
      <c r="G29" s="56">
        <v>1</v>
      </c>
      <c r="H29" s="56">
        <v>1</v>
      </c>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1527</v>
      </c>
      <c r="D32" s="162"/>
      <c r="E32" s="163"/>
      <c r="F32" s="161" t="s">
        <v>1528</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1529</v>
      </c>
      <c r="D39" s="174"/>
      <c r="E39" s="175"/>
      <c r="F39" s="173" t="s">
        <v>1530</v>
      </c>
      <c r="G39" s="174"/>
      <c r="H39" s="175"/>
      <c r="I39" s="173" t="s">
        <v>1531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1204</v>
      </c>
      <c r="F47" s="138"/>
      <c r="G47" s="104" t="s">
        <v>472</v>
      </c>
      <c r="H47" s="62" t="s">
        <v>840</v>
      </c>
      <c r="I47" s="104" t="s">
        <v>1532</v>
      </c>
      <c r="J47" s="139" t="s">
        <v>694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68" priority="3">
      <formula>LEN(TRIM(C24))=0</formula>
    </cfRule>
  </conditionalFormatting>
  <conditionalFormatting sqref="C9:G11 J9:K11 H11 C27:I27 K27">
    <cfRule type="expression" dxfId="267" priority="2" stopIfTrue="1">
      <formula>$K$4=""</formula>
    </cfRule>
  </conditionalFormatting>
  <conditionalFormatting sqref="E47:K49 C6:G11 H11 C26:I27 K26:K27 G1:H1 I2 C2:C3 K3 C5:E5 G5:K5 J6:K6 J7 H8 C12 C22:F22 C29:E29 G29 G46:K46">
    <cfRule type="containsBlanks" dxfId="26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5"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dimension ref="A1:N66"/>
  <sheetViews>
    <sheetView view="pageBreakPreview" topLeftCell="A5"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20</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321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299</v>
      </c>
      <c r="D5" s="265"/>
      <c r="E5" s="266"/>
      <c r="F5" s="40" t="s">
        <v>396</v>
      </c>
      <c r="G5" s="264"/>
      <c r="H5" s="265"/>
      <c r="I5" s="265"/>
      <c r="J5" s="265"/>
      <c r="K5" s="267"/>
      <c r="L5" s="37"/>
      <c r="M5" s="37"/>
      <c r="N5" s="37"/>
    </row>
    <row r="6" spans="1:14" ht="27" customHeight="1" x14ac:dyDescent="0.4">
      <c r="A6" s="181" t="s">
        <v>398</v>
      </c>
      <c r="B6" s="125"/>
      <c r="C6" s="248" t="s">
        <v>21</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670</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0</v>
      </c>
      <c r="D26" s="50">
        <v>0</v>
      </c>
      <c r="E26" s="50">
        <v>0</v>
      </c>
      <c r="F26" s="50" t="s">
        <v>85</v>
      </c>
      <c r="G26" s="50" t="s">
        <v>85</v>
      </c>
      <c r="H26" s="50" t="s">
        <v>85</v>
      </c>
      <c r="I26" s="184">
        <f>SUM(C26:H26)</f>
        <v>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64" priority="2" stopIfTrue="1">
      <formula>$K$4=""</formula>
    </cfRule>
  </conditionalFormatting>
  <conditionalFormatting sqref="G1:H1 C5:E5 G5:K5 H8 C6:G11 H11 C22:F22 G29 G46:K46 E47:K49 J6:K6 C2:C3 C26:I27 K26:K27 C12 C29:E29 K3 I2 J8:K8 J7">
    <cfRule type="containsBlanks" dxfId="26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62" priority="4">
      <formula>LEN(TRIM(C24))=0</formula>
    </cfRule>
  </conditionalFormatting>
  <conditionalFormatting sqref="E24:F24">
    <cfRule type="containsBlanks" dxfId="261" priority="3">
      <formula>LEN(TRIM(E24))=0</formula>
    </cfRule>
  </conditionalFormatting>
  <conditionalFormatting sqref="J9:K9 J11:K11 J10">
    <cfRule type="containsBlanks" dxfId="26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ECAD1-44DA-4D75-9AF1-BF4D8D4027A8}">
  <dimension ref="A1:N66"/>
  <sheetViews>
    <sheetView view="pageBreakPreview" topLeftCell="A10"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t="s">
        <v>1123</v>
      </c>
      <c r="H1" s="229"/>
      <c r="I1" s="33" t="s">
        <v>390</v>
      </c>
      <c r="J1" s="230">
        <v>45748</v>
      </c>
      <c r="K1" s="231"/>
      <c r="L1" s="34"/>
      <c r="M1" s="34"/>
      <c r="N1" s="34"/>
    </row>
    <row r="2" spans="1:14" ht="27" customHeight="1" x14ac:dyDescent="0.4">
      <c r="A2" s="128" t="s">
        <v>391</v>
      </c>
      <c r="B2" s="127"/>
      <c r="C2" s="394" t="s">
        <v>1208</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322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1209</v>
      </c>
      <c r="D5" s="265"/>
      <c r="E5" s="266"/>
      <c r="F5" s="40" t="s">
        <v>396</v>
      </c>
      <c r="G5" s="268" t="str">
        <f>HYPERLINK("https://y-tsubasa.com/ichinoya/")</f>
        <v>https://y-tsubasa.com/ichinoya/</v>
      </c>
      <c r="H5" s="265"/>
      <c r="I5" s="265"/>
      <c r="J5" s="265"/>
      <c r="K5" s="267"/>
      <c r="L5" s="37"/>
      <c r="M5" s="37"/>
      <c r="N5" s="37"/>
    </row>
    <row r="6" spans="1:14" ht="27" customHeight="1" x14ac:dyDescent="0.4">
      <c r="A6" s="181" t="s">
        <v>398</v>
      </c>
      <c r="B6" s="125"/>
      <c r="C6" s="248" t="s">
        <v>1210</v>
      </c>
      <c r="D6" s="249"/>
      <c r="E6" s="249"/>
      <c r="F6" s="249"/>
      <c r="G6" s="249"/>
      <c r="H6" s="254" t="s">
        <v>399</v>
      </c>
      <c r="I6" s="111" t="s">
        <v>400</v>
      </c>
      <c r="J6" s="256">
        <v>8</v>
      </c>
      <c r="K6" s="257"/>
      <c r="L6" s="41"/>
      <c r="M6" s="41"/>
      <c r="N6" s="41"/>
    </row>
    <row r="7" spans="1:14" ht="27" customHeight="1" x14ac:dyDescent="0.4">
      <c r="A7" s="128"/>
      <c r="B7" s="127"/>
      <c r="C7" s="250"/>
      <c r="D7" s="251"/>
      <c r="E7" s="251"/>
      <c r="F7" s="251"/>
      <c r="G7" s="251"/>
      <c r="H7" s="255"/>
      <c r="I7" s="258" t="s">
        <v>401</v>
      </c>
      <c r="J7" s="260" t="s">
        <v>1211</v>
      </c>
      <c r="K7" s="261"/>
      <c r="L7" s="41"/>
      <c r="M7" s="41"/>
      <c r="N7" s="41"/>
    </row>
    <row r="8" spans="1:14" ht="27" customHeight="1" x14ac:dyDescent="0.4">
      <c r="A8" s="206"/>
      <c r="B8" s="207"/>
      <c r="C8" s="252"/>
      <c r="D8" s="253"/>
      <c r="E8" s="253"/>
      <c r="F8" s="253"/>
      <c r="G8" s="253"/>
      <c r="H8" s="42"/>
      <c r="I8" s="259"/>
      <c r="J8" s="196">
        <v>20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1212</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602</v>
      </c>
      <c r="D24" s="203"/>
      <c r="E24" s="202" t="s">
        <v>602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10</v>
      </c>
      <c r="E26" s="50">
        <v>11</v>
      </c>
      <c r="F26" s="50">
        <v>12</v>
      </c>
      <c r="G26" s="50">
        <v>12</v>
      </c>
      <c r="H26" s="50">
        <v>12</v>
      </c>
      <c r="I26" s="184">
        <f>SUM(C26:H26)</f>
        <v>60</v>
      </c>
      <c r="J26" s="185"/>
      <c r="K26" s="51" t="s">
        <v>1213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15</v>
      </c>
      <c r="F29" s="56">
        <v>0</v>
      </c>
      <c r="G29" s="56">
        <v>2</v>
      </c>
      <c r="H29" s="56">
        <v>2</v>
      </c>
      <c r="I29" s="56">
        <v>2</v>
      </c>
      <c r="J29" s="56">
        <v>1</v>
      </c>
      <c r="K29" s="57">
        <v>0</v>
      </c>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1214</v>
      </c>
      <c r="D32" s="162"/>
      <c r="E32" s="163"/>
      <c r="F32" s="161" t="s">
        <v>1215</v>
      </c>
      <c r="G32" s="162"/>
      <c r="H32" s="163"/>
      <c r="I32" s="161" t="s">
        <v>1216</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1217</v>
      </c>
      <c r="D39" s="174"/>
      <c r="E39" s="175"/>
      <c r="F39" s="173" t="s">
        <v>1218</v>
      </c>
      <c r="G39" s="174"/>
      <c r="H39" s="175"/>
      <c r="I39" s="173" t="s">
        <v>1219</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1220</v>
      </c>
      <c r="I46" s="104" t="s">
        <v>468</v>
      </c>
      <c r="J46" s="139" t="s">
        <v>694</v>
      </c>
      <c r="K46" s="140"/>
    </row>
    <row r="47" spans="1:11" ht="20.25" customHeight="1" x14ac:dyDescent="0.4">
      <c r="A47" s="126"/>
      <c r="B47" s="146"/>
      <c r="C47" s="157" t="s">
        <v>470</v>
      </c>
      <c r="D47" s="158"/>
      <c r="E47" s="138" t="s">
        <v>1221</v>
      </c>
      <c r="F47" s="138"/>
      <c r="G47" s="104" t="s">
        <v>466</v>
      </c>
      <c r="H47" s="62" t="s">
        <v>1222</v>
      </c>
      <c r="I47" s="104" t="s">
        <v>718</v>
      </c>
      <c r="J47" s="139" t="s">
        <v>694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1221</v>
      </c>
      <c r="F49" s="138"/>
      <c r="G49" s="104" t="s">
        <v>466</v>
      </c>
      <c r="H49" s="62" t="s">
        <v>1223</v>
      </c>
      <c r="I49" s="104" t="s">
        <v>468</v>
      </c>
      <c r="J49" s="139" t="s">
        <v>694</v>
      </c>
      <c r="K49" s="140"/>
      <c r="L49" s="63"/>
      <c r="M49" s="63"/>
      <c r="N49" s="63"/>
    </row>
    <row r="50" spans="1:14" ht="20.25" customHeight="1" x14ac:dyDescent="0.4">
      <c r="A50" s="126"/>
      <c r="B50" s="146"/>
      <c r="C50" s="157" t="s">
        <v>481</v>
      </c>
      <c r="D50" s="158"/>
      <c r="E50" s="160" t="s">
        <v>1224</v>
      </c>
      <c r="F50" s="160"/>
      <c r="G50" s="104" t="s">
        <v>466</v>
      </c>
      <c r="H50" s="62" t="s">
        <v>473</v>
      </c>
      <c r="I50" s="104" t="s">
        <v>468</v>
      </c>
      <c r="J50" s="139" t="s">
        <v>694</v>
      </c>
      <c r="K50" s="140"/>
      <c r="L50" s="63"/>
    </row>
    <row r="51" spans="1:14" ht="20.25" customHeight="1" x14ac:dyDescent="0.4">
      <c r="A51" s="126"/>
      <c r="B51" s="146"/>
      <c r="C51" s="157" t="s">
        <v>482</v>
      </c>
      <c r="D51" s="158"/>
      <c r="E51" s="160" t="s">
        <v>1162</v>
      </c>
      <c r="F51" s="160"/>
      <c r="G51" s="104" t="s">
        <v>1225</v>
      </c>
      <c r="H51" s="62" t="s">
        <v>1226</v>
      </c>
      <c r="I51" s="104" t="s">
        <v>468</v>
      </c>
      <c r="J51" s="139" t="s">
        <v>694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1227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59" priority="3">
      <formula>LEN(TRIM(C24))=0</formula>
    </cfRule>
  </conditionalFormatting>
  <conditionalFormatting sqref="C9:G11 J9:K11 H11 C27:I27 K27">
    <cfRule type="expression" dxfId="258" priority="2" stopIfTrue="1">
      <formula>$K$4=""</formula>
    </cfRule>
  </conditionalFormatting>
  <conditionalFormatting sqref="E47:K49 C6:G11 H11 C26:I27 K26:K27 G1:H1 I2 C2:C3 K3 C5:E5 G5:K5 J6:K6 J7 H8 C12 C22:F22 C29:E29 G29 G46:K46">
    <cfRule type="containsBlanks" dxfId="25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6" priority="6">
      <formula>LEN(TRIM(J8))=0</formula>
    </cfRule>
  </conditionalFormatting>
  <dataValidations count="2">
    <dataValidation type="whole" operator="greaterThanOrEqual" allowBlank="1" showInputMessage="1" showErrorMessage="1" sqref="E29:K30 C29:D29" xr:uid="{7DA268AC-41DA-47C3-A173-C894224F4617}">
      <formula1>0</formula1>
    </dataValidation>
    <dataValidation type="list" allowBlank="1" showInputMessage="1" showErrorMessage="1" sqref="J2:K2" xr:uid="{FD5061D9-1B05-4B3C-B655-3D8E18871918}">
      <formula1>"保育所,認定こども園,小規模保育事業"</formula1>
    </dataValidation>
  </dataValidations>
  <hyperlinks>
    <hyperlink ref="A1:B1" location="公表用一覧!A1" display=" &lt;戻る" xr:uid="{ABAF3F4C-BD4B-4BE5-868B-C45CC1BA6AE0}"/>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232" t="s">
        <v>1396</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323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1397</v>
      </c>
      <c r="D5" s="265"/>
      <c r="E5" s="266"/>
      <c r="F5" s="40" t="s">
        <v>396</v>
      </c>
      <c r="G5" s="268" t="str">
        <f>HYPERLINK("https://sanpiko.com/nagareyama/")</f>
        <v>https://sanpiko.com/nagareyama/</v>
      </c>
      <c r="H5" s="265"/>
      <c r="I5" s="265"/>
      <c r="J5" s="265"/>
      <c r="K5" s="267"/>
      <c r="L5" s="37"/>
      <c r="M5" s="37"/>
      <c r="N5" s="37"/>
    </row>
    <row r="6" spans="1:14" ht="27" customHeight="1" x14ac:dyDescent="0.4">
      <c r="A6" s="181" t="s">
        <v>398</v>
      </c>
      <c r="B6" s="125"/>
      <c r="C6" s="248" t="s">
        <v>1398</v>
      </c>
      <c r="D6" s="249"/>
      <c r="E6" s="249"/>
      <c r="F6" s="249"/>
      <c r="G6" s="249"/>
      <c r="H6" s="254" t="s">
        <v>399</v>
      </c>
      <c r="I6" s="111" t="s">
        <v>400</v>
      </c>
      <c r="J6" s="256">
        <v>9</v>
      </c>
      <c r="K6" s="257"/>
      <c r="L6" s="41"/>
      <c r="M6" s="41"/>
      <c r="N6" s="41"/>
    </row>
    <row r="7" spans="1:14" ht="27" customHeight="1" x14ac:dyDescent="0.4">
      <c r="A7" s="128"/>
      <c r="B7" s="127"/>
      <c r="C7" s="250"/>
      <c r="D7" s="251"/>
      <c r="E7" s="251"/>
      <c r="F7" s="251"/>
      <c r="G7" s="251"/>
      <c r="H7" s="255"/>
      <c r="I7" s="258" t="s">
        <v>401</v>
      </c>
      <c r="J7" s="260" t="s">
        <v>1211</v>
      </c>
      <c r="K7" s="261"/>
      <c r="L7" s="41"/>
      <c r="M7" s="41"/>
      <c r="N7" s="41"/>
    </row>
    <row r="8" spans="1:14" ht="27" customHeight="1" x14ac:dyDescent="0.4">
      <c r="A8" s="206"/>
      <c r="B8" s="207"/>
      <c r="C8" s="252"/>
      <c r="D8" s="253"/>
      <c r="E8" s="253"/>
      <c r="F8" s="253"/>
      <c r="G8" s="253"/>
      <c r="H8" s="42" t="s">
        <v>833</v>
      </c>
      <c r="I8" s="259"/>
      <c r="J8" s="196">
        <v>7</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1399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1400</v>
      </c>
      <c r="D22" s="203"/>
      <c r="E22" s="202" t="s">
        <v>1401</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1402</v>
      </c>
      <c r="D24" s="203"/>
      <c r="E24" s="202" t="s">
        <v>1402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14</v>
      </c>
      <c r="E26" s="50">
        <v>15</v>
      </c>
      <c r="F26" s="50">
        <v>15</v>
      </c>
      <c r="G26" s="50">
        <v>15</v>
      </c>
      <c r="H26" s="50">
        <v>15</v>
      </c>
      <c r="I26" s="184">
        <f>SUM(C26:H26)</f>
        <v>80</v>
      </c>
      <c r="J26" s="185"/>
      <c r="K26" s="51" t="s">
        <v>1403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c r="G29" s="56"/>
      <c r="H29" s="56">
        <v>5</v>
      </c>
      <c r="I29" s="56"/>
      <c r="J29" s="56">
        <v>1</v>
      </c>
      <c r="K29" s="57"/>
      <c r="L29" s="47"/>
      <c r="M29" s="47"/>
      <c r="N29" s="47"/>
    </row>
    <row r="30" spans="1:14" ht="27" customHeight="1" thickBot="1" x14ac:dyDescent="0.45">
      <c r="A30" s="103"/>
      <c r="B30" s="58" t="s">
        <v>444</v>
      </c>
      <c r="C30" s="59" t="s">
        <v>445</v>
      </c>
      <c r="D30" s="59" t="s">
        <v>445</v>
      </c>
      <c r="E30" s="59">
        <v>4</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1404</v>
      </c>
      <c r="D32" s="162"/>
      <c r="E32" s="163"/>
      <c r="F32" s="161" t="s">
        <v>1405</v>
      </c>
      <c r="G32" s="162"/>
      <c r="H32" s="163"/>
      <c r="I32" s="161" t="s">
        <v>1406</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1406</v>
      </c>
      <c r="D39" s="174"/>
      <c r="E39" s="175"/>
      <c r="F39" s="173" t="s">
        <v>1407</v>
      </c>
      <c r="G39" s="174"/>
      <c r="H39" s="175"/>
      <c r="I39" s="173" t="s">
        <v>1408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6000</v>
      </c>
      <c r="I46" s="104" t="s">
        <v>468</v>
      </c>
      <c r="J46" s="139" t="s">
        <v>694</v>
      </c>
      <c r="K46" s="140"/>
    </row>
    <row r="47" spans="1:11" ht="20.25" customHeight="1" x14ac:dyDescent="0.4">
      <c r="A47" s="126"/>
      <c r="B47" s="146"/>
      <c r="C47" s="157" t="s">
        <v>470</v>
      </c>
      <c r="D47" s="158"/>
      <c r="E47" s="138" t="s">
        <v>1204</v>
      </c>
      <c r="F47" s="138"/>
      <c r="G47" s="104" t="s">
        <v>472</v>
      </c>
      <c r="H47" s="62" t="s">
        <v>1409</v>
      </c>
      <c r="I47" s="104" t="s">
        <v>1410</v>
      </c>
      <c r="J47" s="139" t="s">
        <v>694</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465</v>
      </c>
      <c r="F55" s="154"/>
      <c r="G55" s="106" t="s">
        <v>593</v>
      </c>
      <c r="H55" s="66" t="s">
        <v>397</v>
      </c>
      <c r="I55" s="66" t="s">
        <v>397</v>
      </c>
      <c r="J55" s="155" t="s">
        <v>492</v>
      </c>
      <c r="K55" s="156"/>
    </row>
    <row r="56" spans="1:14" ht="20.25" customHeight="1" x14ac:dyDescent="0.4">
      <c r="A56" s="126"/>
      <c r="B56" s="146"/>
      <c r="C56" s="136" t="s">
        <v>806</v>
      </c>
      <c r="D56" s="137"/>
      <c r="E56" s="138" t="s">
        <v>465</v>
      </c>
      <c r="F56" s="138"/>
      <c r="G56" s="104" t="s">
        <v>736</v>
      </c>
      <c r="H56" s="67" t="s">
        <v>397</v>
      </c>
      <c r="I56" s="67" t="s">
        <v>397</v>
      </c>
      <c r="J56" s="139" t="s">
        <v>492</v>
      </c>
      <c r="K56" s="140"/>
    </row>
    <row r="57" spans="1:14" ht="20.25" customHeight="1" x14ac:dyDescent="0.4">
      <c r="A57" s="126"/>
      <c r="B57" s="146"/>
      <c r="C57" s="136" t="s">
        <v>513</v>
      </c>
      <c r="D57" s="137"/>
      <c r="E57" s="138" t="s">
        <v>1411</v>
      </c>
      <c r="F57" s="138"/>
      <c r="G57" s="104" t="s">
        <v>593</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1412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55" priority="3">
      <formula>LEN(TRIM(C24))=0</formula>
    </cfRule>
  </conditionalFormatting>
  <conditionalFormatting sqref="C9:G11 J9:K11 H11 C27:I27 K27">
    <cfRule type="expression" dxfId="254" priority="2" stopIfTrue="1">
      <formula>$K$4=""</formula>
    </cfRule>
  </conditionalFormatting>
  <conditionalFormatting sqref="E47:K49 C6:G11 H11 C26:I27 K26:K27 G1:H1 I2 C2:C3 K3 C5:E5 G5:K5 J6:K6 J7 H8 C12 C22:F22 C29:E29 G29 G46:K46">
    <cfRule type="containsBlanks" dxfId="25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2"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180</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324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49</v>
      </c>
      <c r="D5" s="265"/>
      <c r="E5" s="266"/>
      <c r="F5" s="40" t="s">
        <v>396</v>
      </c>
      <c r="G5" s="264"/>
      <c r="H5" s="265"/>
      <c r="I5" s="265"/>
      <c r="J5" s="265"/>
      <c r="K5" s="267"/>
      <c r="L5" s="37"/>
      <c r="M5" s="37"/>
      <c r="N5" s="37"/>
    </row>
    <row r="6" spans="1:14" ht="27" customHeight="1" x14ac:dyDescent="0.4">
      <c r="A6" s="181" t="s">
        <v>398</v>
      </c>
      <c r="B6" s="125"/>
      <c r="C6" s="358" t="s">
        <v>181</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403</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12</v>
      </c>
      <c r="E26" s="50">
        <v>12</v>
      </c>
      <c r="F26" s="50">
        <v>18</v>
      </c>
      <c r="G26" s="50">
        <v>18</v>
      </c>
      <c r="H26" s="50">
        <v>18</v>
      </c>
      <c r="I26" s="184">
        <f>SUM(C26:H26)</f>
        <v>90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51"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50" priority="4">
      <formula>LEN(TRIM(C24))=0</formula>
    </cfRule>
  </conditionalFormatting>
  <conditionalFormatting sqref="E24:F24">
    <cfRule type="containsBlanks" dxfId="249" priority="3">
      <formula>LEN(TRIM(E24))=0</formula>
    </cfRule>
  </conditionalFormatting>
  <conditionalFormatting sqref="J9:K9 J11:K11 J10">
    <cfRule type="containsBlanks" dxfId="24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57B2FF-0F91-4F5D-A699-25DB4CC7489C}">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45552</v>
      </c>
      <c r="H1" s="229"/>
      <c r="I1" s="33" t="s">
        <v>390</v>
      </c>
      <c r="J1" s="230">
        <v>45748</v>
      </c>
      <c r="K1" s="231"/>
      <c r="L1" s="34"/>
      <c r="M1" s="34"/>
      <c r="N1" s="34"/>
    </row>
    <row r="2" spans="1:14" ht="27" customHeight="1" x14ac:dyDescent="0.4">
      <c r="A2" s="128" t="s">
        <v>391</v>
      </c>
      <c r="B2" s="127"/>
      <c r="C2" s="232" t="s">
        <v>1639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325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1640</v>
      </c>
      <c r="D5" s="265"/>
      <c r="E5" s="266"/>
      <c r="F5" s="40" t="s">
        <v>396</v>
      </c>
      <c r="G5" s="268" t="str">
        <f>HYPERLINK("https://www.soramame-kids.jp/corner73/pg592.html")</f>
        <v>https://www.soramame-kids.jp/corner73/pg592.html</v>
      </c>
      <c r="H5" s="265"/>
      <c r="I5" s="265"/>
      <c r="J5" s="265"/>
      <c r="K5" s="267"/>
      <c r="L5" s="37"/>
      <c r="M5" s="37"/>
      <c r="N5" s="37"/>
    </row>
    <row r="6" spans="1:14" ht="27" customHeight="1" x14ac:dyDescent="0.4">
      <c r="A6" s="181" t="s">
        <v>398</v>
      </c>
      <c r="B6" s="125"/>
      <c r="C6" s="248" t="s">
        <v>1641</v>
      </c>
      <c r="D6" s="249"/>
      <c r="E6" s="249"/>
      <c r="F6" s="249"/>
      <c r="G6" s="249"/>
      <c r="H6" s="254" t="s">
        <v>399</v>
      </c>
      <c r="I6" s="111" t="s">
        <v>400</v>
      </c>
      <c r="J6" s="256">
        <v>6</v>
      </c>
      <c r="K6" s="257"/>
      <c r="L6" s="41"/>
      <c r="M6" s="41"/>
      <c r="N6" s="41"/>
    </row>
    <row r="7" spans="1:14" ht="27" customHeight="1" x14ac:dyDescent="0.4">
      <c r="A7" s="128"/>
      <c r="B7" s="127"/>
      <c r="C7" s="250"/>
      <c r="D7" s="251"/>
      <c r="E7" s="251"/>
      <c r="F7" s="251"/>
      <c r="G7" s="251"/>
      <c r="H7" s="255"/>
      <c r="I7" s="258" t="s">
        <v>401</v>
      </c>
      <c r="J7" s="260" t="s">
        <v>1642</v>
      </c>
      <c r="K7" s="261"/>
      <c r="L7" s="41"/>
      <c r="M7" s="41"/>
      <c r="N7" s="41"/>
    </row>
    <row r="8" spans="1:14" ht="27" customHeight="1" x14ac:dyDescent="0.4">
      <c r="A8" s="206"/>
      <c r="B8" s="207"/>
      <c r="C8" s="252"/>
      <c r="D8" s="253"/>
      <c r="E8" s="253"/>
      <c r="F8" s="253"/>
      <c r="G8" s="253"/>
      <c r="H8" s="42" t="s">
        <v>519</v>
      </c>
      <c r="I8" s="259"/>
      <c r="J8" s="196">
        <v>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1643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t="s">
        <v>1644</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1645</v>
      </c>
      <c r="D24" s="203"/>
      <c r="E24" s="202" t="s">
        <v>1645</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18</v>
      </c>
      <c r="E26" s="50">
        <v>24</v>
      </c>
      <c r="F26" s="50">
        <v>54</v>
      </c>
      <c r="G26" s="50">
        <v>54</v>
      </c>
      <c r="H26" s="50">
        <v>54</v>
      </c>
      <c r="I26" s="184">
        <f>SUM(C26:H26)</f>
        <v>210</v>
      </c>
      <c r="J26" s="185"/>
      <c r="K26" s="51" t="s">
        <v>1646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0</v>
      </c>
      <c r="E29" s="56">
        <v>9</v>
      </c>
      <c r="F29" s="56">
        <v>2</v>
      </c>
      <c r="G29" s="56">
        <v>3</v>
      </c>
      <c r="H29" s="56">
        <v>2</v>
      </c>
      <c r="I29" s="56">
        <v>5</v>
      </c>
      <c r="J29" s="56">
        <v>2</v>
      </c>
      <c r="K29" s="57">
        <v>1</v>
      </c>
      <c r="L29" s="47"/>
      <c r="M29" s="47"/>
      <c r="N29" s="47"/>
    </row>
    <row r="30" spans="1:14" ht="27" customHeight="1" thickBot="1" x14ac:dyDescent="0.45">
      <c r="A30" s="103"/>
      <c r="B30" s="58" t="s">
        <v>444</v>
      </c>
      <c r="C30" s="59" t="s">
        <v>445</v>
      </c>
      <c r="D30" s="59" t="s">
        <v>445</v>
      </c>
      <c r="E30" s="59">
        <v>10</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1647</v>
      </c>
      <c r="D32" s="162"/>
      <c r="E32" s="163"/>
      <c r="F32" s="161" t="s">
        <v>1648</v>
      </c>
      <c r="G32" s="162"/>
      <c r="H32" s="163"/>
      <c r="I32" s="161" t="s">
        <v>1649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1650</v>
      </c>
      <c r="D39" s="174"/>
      <c r="E39" s="175"/>
      <c r="F39" s="173" t="s">
        <v>1651</v>
      </c>
      <c r="G39" s="174"/>
      <c r="H39" s="175"/>
      <c r="I39" s="173" t="s">
        <v>1652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1653</v>
      </c>
      <c r="H46" s="75" t="s">
        <v>933</v>
      </c>
      <c r="I46" s="104" t="s">
        <v>468</v>
      </c>
      <c r="J46" s="139" t="s">
        <v>544</v>
      </c>
      <c r="K46" s="140"/>
    </row>
    <row r="47" spans="1:11" ht="20.25" customHeight="1" x14ac:dyDescent="0.4">
      <c r="A47" s="126"/>
      <c r="B47" s="146"/>
      <c r="C47" s="157" t="s">
        <v>470</v>
      </c>
      <c r="D47" s="158"/>
      <c r="E47" s="138" t="s">
        <v>471</v>
      </c>
      <c r="F47" s="138"/>
      <c r="G47" s="104" t="s">
        <v>1653</v>
      </c>
      <c r="H47" s="62" t="s">
        <v>1222</v>
      </c>
      <c r="I47" s="104" t="s">
        <v>1601</v>
      </c>
      <c r="J47" s="139" t="s">
        <v>544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1654</v>
      </c>
      <c r="D55" s="153"/>
      <c r="E55" s="154" t="s">
        <v>724</v>
      </c>
      <c r="F55" s="154"/>
      <c r="G55" s="106" t="s">
        <v>736</v>
      </c>
      <c r="H55" s="66" t="s">
        <v>397</v>
      </c>
      <c r="I55" s="66" t="s">
        <v>397</v>
      </c>
      <c r="J55" s="155" t="s">
        <v>664</v>
      </c>
      <c r="K55" s="156"/>
    </row>
    <row r="56" spans="1:14" ht="20.25" customHeight="1" x14ac:dyDescent="0.4">
      <c r="A56" s="126"/>
      <c r="B56" s="146"/>
      <c r="C56" s="136" t="s">
        <v>1655</v>
      </c>
      <c r="D56" s="137"/>
      <c r="E56" s="138" t="s">
        <v>799</v>
      </c>
      <c r="F56" s="138"/>
      <c r="G56" s="104" t="s">
        <v>593</v>
      </c>
      <c r="H56" s="67" t="s">
        <v>397</v>
      </c>
      <c r="I56" s="67" t="s">
        <v>397</v>
      </c>
      <c r="J56" s="155" t="s">
        <v>664</v>
      </c>
      <c r="K56" s="156"/>
    </row>
    <row r="57" spans="1:14" ht="20.25" customHeight="1" x14ac:dyDescent="0.4">
      <c r="A57" s="126"/>
      <c r="B57" s="146"/>
      <c r="C57" s="136" t="s">
        <v>1656</v>
      </c>
      <c r="D57" s="137"/>
      <c r="E57" s="138" t="s">
        <v>465</v>
      </c>
      <c r="F57" s="138"/>
      <c r="G57" s="104" t="s">
        <v>593</v>
      </c>
      <c r="H57" s="67" t="s">
        <v>397</v>
      </c>
      <c r="I57" s="67" t="s">
        <v>397</v>
      </c>
      <c r="J57" s="155" t="s">
        <v>664</v>
      </c>
      <c r="K57" s="156"/>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1657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47" priority="3">
      <formula>LEN(TRIM(C24))=0</formula>
    </cfRule>
  </conditionalFormatting>
  <conditionalFormatting sqref="C9:G11 J9:K11 H11 C27:I27 K27">
    <cfRule type="expression" dxfId="246" priority="2" stopIfTrue="1">
      <formula>$K$4=""</formula>
    </cfRule>
  </conditionalFormatting>
  <conditionalFormatting sqref="E47:K49 C6:G11 H11 C26:I27 K26:K27 G1:H1 I2 C2:C3 K3 C5:E5 G5:K5 J6:K6 J7 H8 C12 C22:F22 C29:E29 G29 G46:K46">
    <cfRule type="containsBlanks" dxfId="24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4" priority="6">
      <formula>LEN(TRIM(J8))=0</formula>
    </cfRule>
  </conditionalFormatting>
  <dataValidations count="2">
    <dataValidation type="whole" operator="greaterThanOrEqual" allowBlank="1" showInputMessage="1" showErrorMessage="1" sqref="E29:K30 C29:D29" xr:uid="{291D8339-57ED-491D-B26F-A2D76A4236BC}">
      <formula1>0</formula1>
    </dataValidation>
    <dataValidation type="list" allowBlank="1" showInputMessage="1" showErrorMessage="1" sqref="J2:K2" xr:uid="{6C7D9BA7-7AE8-4C6A-8F9F-D26674966D13}">
      <formula1>"保育所,認定こども園,小規模保育事業"</formula1>
    </dataValidation>
  </dataValidations>
  <hyperlinks>
    <hyperlink ref="A1:B1" location="公表用一覧!A1" display=" &lt;戻る" xr:uid="{A6185C1B-C9DB-4FF9-BDE1-B5F6CCB8EAA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45560</v>
      </c>
      <c r="H1" s="229"/>
      <c r="I1" s="33" t="s">
        <v>390</v>
      </c>
      <c r="J1" s="230">
        <v>45748</v>
      </c>
      <c r="K1" s="231"/>
      <c r="L1" s="34"/>
      <c r="M1" s="34"/>
      <c r="N1" s="34"/>
    </row>
    <row r="2" spans="1:14" ht="27" customHeight="1" x14ac:dyDescent="0.4">
      <c r="A2" s="128" t="s">
        <v>391</v>
      </c>
      <c r="B2" s="127"/>
      <c r="C2" s="232" t="s">
        <v>1420</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326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1421</v>
      </c>
      <c r="D5" s="265"/>
      <c r="E5" s="266"/>
      <c r="F5" s="40" t="s">
        <v>396</v>
      </c>
      <c r="G5" s="268" t="str">
        <f>HYPERLINK("https://kashiwa-kobato.ed.jp/nagareyama/")</f>
        <v>https://kashiwa-kobato.ed.jp/nagareyama/</v>
      </c>
      <c r="H5" s="265"/>
      <c r="I5" s="265"/>
      <c r="J5" s="265"/>
      <c r="K5" s="267"/>
      <c r="L5" s="37"/>
      <c r="M5" s="37"/>
      <c r="N5" s="37"/>
    </row>
    <row r="6" spans="1:14" ht="27" customHeight="1" x14ac:dyDescent="0.4">
      <c r="A6" s="181" t="s">
        <v>398</v>
      </c>
      <c r="B6" s="125"/>
      <c r="C6" s="358" t="s">
        <v>1422</v>
      </c>
      <c r="D6" s="249"/>
      <c r="E6" s="249"/>
      <c r="F6" s="249"/>
      <c r="G6" s="249"/>
      <c r="H6" s="254" t="s">
        <v>399</v>
      </c>
      <c r="I6" s="111" t="s">
        <v>400</v>
      </c>
      <c r="J6" s="256">
        <v>8</v>
      </c>
      <c r="K6" s="257"/>
      <c r="L6" s="41"/>
      <c r="M6" s="41"/>
      <c r="N6" s="41"/>
    </row>
    <row r="7" spans="1:14" ht="27" customHeight="1" x14ac:dyDescent="0.4">
      <c r="A7" s="128"/>
      <c r="B7" s="127"/>
      <c r="C7" s="250"/>
      <c r="D7" s="251"/>
      <c r="E7" s="251"/>
      <c r="F7" s="251"/>
      <c r="G7" s="251"/>
      <c r="H7" s="255"/>
      <c r="I7" s="258" t="s">
        <v>401</v>
      </c>
      <c r="J7" s="260" t="s">
        <v>1037</v>
      </c>
      <c r="K7" s="261"/>
      <c r="L7" s="41"/>
      <c r="M7" s="41"/>
      <c r="N7" s="41"/>
    </row>
    <row r="8" spans="1:14" ht="27" customHeight="1" x14ac:dyDescent="0.4">
      <c r="A8" s="206"/>
      <c r="B8" s="207"/>
      <c r="C8" s="252"/>
      <c r="D8" s="253"/>
      <c r="E8" s="253"/>
      <c r="F8" s="253"/>
      <c r="G8" s="253"/>
      <c r="H8" s="42" t="s">
        <v>519</v>
      </c>
      <c r="I8" s="259"/>
      <c r="J8" s="196">
        <v>12</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1423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522</v>
      </c>
      <c r="F22" s="203"/>
      <c r="G22" s="221" t="s">
        <v>1424</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526</v>
      </c>
      <c r="D24" s="203"/>
      <c r="E24" s="202" t="s">
        <v>526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18</v>
      </c>
      <c r="E26" s="50">
        <v>18</v>
      </c>
      <c r="F26" s="50">
        <v>20</v>
      </c>
      <c r="G26" s="50">
        <v>20</v>
      </c>
      <c r="H26" s="50">
        <v>20</v>
      </c>
      <c r="I26" s="184">
        <f>SUM(C26:H26)</f>
        <v>102</v>
      </c>
      <c r="J26" s="185"/>
      <c r="K26" s="51">
        <v>57</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8</v>
      </c>
      <c r="F29" s="56">
        <v>1</v>
      </c>
      <c r="G29" s="56">
        <v>3</v>
      </c>
      <c r="H29" s="56"/>
      <c r="I29" s="56">
        <v>10</v>
      </c>
      <c r="J29" s="56">
        <v>2</v>
      </c>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1425</v>
      </c>
      <c r="D32" s="162"/>
      <c r="E32" s="163"/>
      <c r="F32" s="161" t="s">
        <v>1426</v>
      </c>
      <c r="G32" s="162"/>
      <c r="H32" s="163"/>
      <c r="I32" s="161" t="s">
        <v>1427</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1428</v>
      </c>
      <c r="D39" s="174"/>
      <c r="E39" s="175"/>
      <c r="F39" s="173" t="s">
        <v>1429</v>
      </c>
      <c r="G39" s="174"/>
      <c r="H39" s="175"/>
      <c r="I39" s="173" t="s">
        <v>1430</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1431</v>
      </c>
      <c r="I46" s="104" t="s">
        <v>587</v>
      </c>
      <c r="J46" s="139" t="s">
        <v>544</v>
      </c>
      <c r="K46" s="140"/>
    </row>
    <row r="47" spans="1:11" ht="20.25" customHeight="1" x14ac:dyDescent="0.4">
      <c r="A47" s="126"/>
      <c r="B47" s="146"/>
      <c r="C47" s="157" t="s">
        <v>470</v>
      </c>
      <c r="D47" s="158"/>
      <c r="E47" s="138" t="s">
        <v>471</v>
      </c>
      <c r="F47" s="138"/>
      <c r="G47" s="104" t="s">
        <v>466</v>
      </c>
      <c r="H47" s="62" t="s">
        <v>771</v>
      </c>
      <c r="I47" s="104" t="s">
        <v>1314</v>
      </c>
      <c r="J47" s="139" t="s">
        <v>544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749</v>
      </c>
      <c r="D55" s="153"/>
      <c r="E55" s="154" t="s">
        <v>1432</v>
      </c>
      <c r="F55" s="154"/>
      <c r="G55" s="106" t="s">
        <v>674</v>
      </c>
      <c r="H55" s="66" t="s">
        <v>397</v>
      </c>
      <c r="I55" s="66" t="s">
        <v>397</v>
      </c>
      <c r="J55" s="155" t="s">
        <v>492</v>
      </c>
      <c r="K55" s="156"/>
    </row>
    <row r="56" spans="1:14" ht="20.25" customHeight="1" x14ac:dyDescent="0.4">
      <c r="A56" s="126"/>
      <c r="B56" s="146"/>
      <c r="C56" s="136" t="s">
        <v>501</v>
      </c>
      <c r="D56" s="137"/>
      <c r="E56" s="138" t="s">
        <v>1432</v>
      </c>
      <c r="F56" s="138"/>
      <c r="G56" s="104" t="s">
        <v>674</v>
      </c>
      <c r="H56" s="67" t="s">
        <v>397</v>
      </c>
      <c r="I56" s="67" t="s">
        <v>397</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1433</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43" priority="2" stopIfTrue="1">
      <formula>$K$4=""</formula>
    </cfRule>
  </conditionalFormatting>
  <conditionalFormatting sqref="G1:H1 C5:E5 G5:K5 H8 C6:G11 H11 C22:F22 G29 G46:K46 E47:K49 J6:K6 C2:C3 K26:K27 C12 C29:E29 K3 I2 J8:K8 J7 C26:I27">
    <cfRule type="containsBlanks" dxfId="242"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41" priority="4">
      <formula>LEN(TRIM(C24))=0</formula>
    </cfRule>
  </conditionalFormatting>
  <conditionalFormatting sqref="E24:F24">
    <cfRule type="containsBlanks" dxfId="240" priority="3">
      <formula>LEN(TRIM(E24))=0</formula>
    </cfRule>
  </conditionalFormatting>
  <conditionalFormatting sqref="J9:K9 J11:K11 J10">
    <cfRule type="containsBlanks" dxfId="239"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45545</v>
      </c>
      <c r="H1" s="229"/>
      <c r="I1" s="33" t="s">
        <v>390</v>
      </c>
      <c r="J1" s="230">
        <v>45748</v>
      </c>
      <c r="K1" s="231"/>
      <c r="L1" s="34"/>
      <c r="M1" s="34"/>
      <c r="N1" s="34"/>
    </row>
    <row r="2" spans="1:14" ht="27" customHeight="1" x14ac:dyDescent="0.4">
      <c r="A2" s="128" t="s">
        <v>391</v>
      </c>
      <c r="B2" s="127"/>
      <c r="C2" s="232" t="s">
        <v>1434</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327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1435</v>
      </c>
      <c r="D5" s="265"/>
      <c r="E5" s="266"/>
      <c r="F5" s="40" t="s">
        <v>396</v>
      </c>
      <c r="G5" s="268" t="str">
        <f>HYPERLINK("https://www.nihonhoiku.co.jp/blog/otakanomori/")</f>
        <v>https://www.nihonhoiku.co.jp/blog/otakanomori/</v>
      </c>
      <c r="H5" s="265"/>
      <c r="I5" s="265"/>
      <c r="J5" s="265"/>
      <c r="K5" s="267"/>
      <c r="L5" s="37"/>
      <c r="M5" s="37"/>
      <c r="N5" s="37"/>
    </row>
    <row r="6" spans="1:14" ht="27" customHeight="1" x14ac:dyDescent="0.4">
      <c r="A6" s="181" t="s">
        <v>398</v>
      </c>
      <c r="B6" s="125"/>
      <c r="C6" s="248" t="s">
        <v>1436</v>
      </c>
      <c r="D6" s="249"/>
      <c r="E6" s="249"/>
      <c r="F6" s="249"/>
      <c r="G6" s="249"/>
      <c r="H6" s="254" t="s">
        <v>399</v>
      </c>
      <c r="I6" s="111" t="s">
        <v>400</v>
      </c>
      <c r="J6" s="256">
        <v>212</v>
      </c>
      <c r="K6" s="257"/>
      <c r="L6" s="41"/>
      <c r="M6" s="41"/>
      <c r="N6" s="41"/>
    </row>
    <row r="7" spans="1:14" ht="27" customHeight="1" x14ac:dyDescent="0.4">
      <c r="A7" s="128"/>
      <c r="B7" s="127"/>
      <c r="C7" s="250"/>
      <c r="D7" s="251"/>
      <c r="E7" s="251"/>
      <c r="F7" s="251"/>
      <c r="G7" s="251"/>
      <c r="H7" s="255"/>
      <c r="I7" s="258" t="s">
        <v>401</v>
      </c>
      <c r="J7" s="260" t="s">
        <v>1437</v>
      </c>
      <c r="K7" s="261"/>
      <c r="L7" s="41"/>
      <c r="M7" s="41"/>
      <c r="N7" s="41"/>
    </row>
    <row r="8" spans="1:14" ht="27" customHeight="1" x14ac:dyDescent="0.4">
      <c r="A8" s="206"/>
      <c r="B8" s="207"/>
      <c r="C8" s="252"/>
      <c r="D8" s="253"/>
      <c r="E8" s="253"/>
      <c r="F8" s="253"/>
      <c r="G8" s="253"/>
      <c r="H8" s="42" t="s">
        <v>519</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1438</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888</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656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10</v>
      </c>
      <c r="E26" s="50">
        <v>11</v>
      </c>
      <c r="F26" s="50">
        <v>11</v>
      </c>
      <c r="G26" s="50">
        <v>11</v>
      </c>
      <c r="H26" s="50">
        <v>11</v>
      </c>
      <c r="I26" s="184">
        <f>SUM(C26:H26)</f>
        <v>60</v>
      </c>
      <c r="J26" s="185"/>
      <c r="K26" s="51" t="s">
        <v>1439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14</v>
      </c>
      <c r="F29" s="56"/>
      <c r="G29" s="56">
        <v>1</v>
      </c>
      <c r="H29" s="56">
        <v>1</v>
      </c>
      <c r="I29" s="56"/>
      <c r="J29" s="56"/>
      <c r="K29" s="57"/>
      <c r="L29" s="47"/>
      <c r="M29" s="47"/>
      <c r="N29" s="47"/>
    </row>
    <row r="30" spans="1:14" ht="27" customHeight="1" thickBot="1" x14ac:dyDescent="0.45">
      <c r="A30" s="103"/>
      <c r="B30" s="58" t="s">
        <v>444</v>
      </c>
      <c r="C30" s="59" t="s">
        <v>445</v>
      </c>
      <c r="D30" s="59" t="s">
        <v>445</v>
      </c>
      <c r="E30" s="59">
        <v>2</v>
      </c>
      <c r="F30" s="59"/>
      <c r="G30" s="59">
        <v>1</v>
      </c>
      <c r="H30" s="59">
        <v>1</v>
      </c>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1440</v>
      </c>
      <c r="D32" s="162"/>
      <c r="E32" s="163"/>
      <c r="F32" s="161" t="s">
        <v>1441</v>
      </c>
      <c r="G32" s="162"/>
      <c r="H32" s="163"/>
      <c r="I32" s="161" t="s">
        <v>1442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7200</v>
      </c>
      <c r="I46" s="104" t="s">
        <v>468</v>
      </c>
      <c r="J46" s="139" t="s">
        <v>535</v>
      </c>
      <c r="K46" s="140"/>
    </row>
    <row r="47" spans="1:11" ht="20.25" customHeight="1" x14ac:dyDescent="0.4">
      <c r="A47" s="126"/>
      <c r="B47" s="146"/>
      <c r="C47" s="157" t="s">
        <v>470</v>
      </c>
      <c r="D47" s="158"/>
      <c r="E47" s="138" t="s">
        <v>471</v>
      </c>
      <c r="F47" s="138"/>
      <c r="G47" s="104" t="s">
        <v>1443</v>
      </c>
      <c r="H47" s="62" t="s">
        <v>1444</v>
      </c>
      <c r="I47" s="104" t="s">
        <v>1445</v>
      </c>
      <c r="J47" s="139" t="s">
        <v>535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1446</v>
      </c>
      <c r="F49" s="138"/>
      <c r="G49" s="104" t="s">
        <v>466</v>
      </c>
      <c r="H49" s="62" t="s">
        <v>582</v>
      </c>
      <c r="I49" s="104" t="s">
        <v>824</v>
      </c>
      <c r="J49" s="139" t="s">
        <v>535</v>
      </c>
      <c r="K49" s="140"/>
      <c r="L49" s="63"/>
      <c r="M49" s="63"/>
      <c r="N49" s="63"/>
    </row>
    <row r="50" spans="1:14" ht="20.25" customHeight="1" x14ac:dyDescent="0.4">
      <c r="A50" s="126"/>
      <c r="B50" s="146"/>
      <c r="C50" s="157" t="s">
        <v>481</v>
      </c>
      <c r="D50" s="158"/>
      <c r="E50" s="160" t="s">
        <v>1447</v>
      </c>
      <c r="F50" s="160"/>
      <c r="G50" s="104" t="s">
        <v>466</v>
      </c>
      <c r="H50" s="62" t="s">
        <v>1448</v>
      </c>
      <c r="I50" s="104" t="s">
        <v>1449</v>
      </c>
      <c r="J50" s="139" t="s">
        <v>535</v>
      </c>
      <c r="K50" s="140"/>
      <c r="L50" s="63"/>
    </row>
    <row r="51" spans="1:14" ht="20.25" customHeight="1" x14ac:dyDescent="0.4">
      <c r="A51" s="126"/>
      <c r="B51" s="146"/>
      <c r="C51" s="157" t="s">
        <v>482</v>
      </c>
      <c r="D51" s="158"/>
      <c r="E51" s="160" t="s">
        <v>1450</v>
      </c>
      <c r="F51" s="160"/>
      <c r="G51" s="104" t="s">
        <v>1451</v>
      </c>
      <c r="H51" s="62" t="s">
        <v>1452</v>
      </c>
      <c r="I51" s="104"/>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1453</v>
      </c>
      <c r="D55" s="153"/>
      <c r="E55" s="154" t="s">
        <v>1454</v>
      </c>
      <c r="F55" s="154"/>
      <c r="G55" s="106" t="s">
        <v>674</v>
      </c>
      <c r="H55" s="66">
        <v>0</v>
      </c>
      <c r="I55" s="66">
        <v>0</v>
      </c>
      <c r="J55" s="155"/>
      <c r="K55" s="156"/>
    </row>
    <row r="56" spans="1:14" ht="20.25" customHeight="1" x14ac:dyDescent="0.4">
      <c r="A56" s="126"/>
      <c r="B56" s="146"/>
      <c r="C56" s="136" t="s">
        <v>806</v>
      </c>
      <c r="D56" s="137"/>
      <c r="E56" s="138" t="s">
        <v>1454</v>
      </c>
      <c r="F56" s="138"/>
      <c r="G56" s="104" t="s">
        <v>559</v>
      </c>
      <c r="H56" s="67">
        <v>0</v>
      </c>
      <c r="I56" s="67">
        <v>0</v>
      </c>
      <c r="J56" s="139"/>
      <c r="K56" s="140"/>
    </row>
    <row r="57" spans="1:14" ht="20.25" customHeight="1" x14ac:dyDescent="0.4">
      <c r="A57" s="126"/>
      <c r="B57" s="146"/>
      <c r="C57" s="136" t="s">
        <v>1061</v>
      </c>
      <c r="D57" s="137"/>
      <c r="E57" s="138" t="s">
        <v>1455</v>
      </c>
      <c r="F57" s="138"/>
      <c r="G57" s="104" t="s">
        <v>559</v>
      </c>
      <c r="H57" s="67">
        <v>0</v>
      </c>
      <c r="I57" s="67">
        <v>0</v>
      </c>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1456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38" priority="3">
      <formula>LEN(TRIM(C24))=0</formula>
    </cfRule>
  </conditionalFormatting>
  <conditionalFormatting sqref="C9:G11 J9:K11 H11 C27:I27 K27">
    <cfRule type="expression" dxfId="237" priority="2" stopIfTrue="1">
      <formula>$K$4=""</formula>
    </cfRule>
  </conditionalFormatting>
  <conditionalFormatting sqref="E47:K49 C6:G11 H11 C26:I27 K26:K27 G1:H1 I2 C2:C3 K3 C5:E5 G5:K5 J6:K6 J7 H8 C12 C22:F22 C29:E29 G29 G46:K46">
    <cfRule type="containsBlanks" dxfId="23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5"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1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45691</v>
      </c>
      <c r="H1" s="229"/>
      <c r="I1" s="33" t="s">
        <v>390</v>
      </c>
      <c r="J1" s="230">
        <v>45748</v>
      </c>
      <c r="K1" s="231"/>
      <c r="L1" s="34"/>
      <c r="M1" s="34"/>
      <c r="N1" s="34"/>
    </row>
    <row r="2" spans="1:14" ht="27" customHeight="1" x14ac:dyDescent="0.4">
      <c r="A2" s="128" t="s">
        <v>391</v>
      </c>
      <c r="B2" s="127"/>
      <c r="C2" s="232" t="s">
        <v>1769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328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87</v>
      </c>
      <c r="D5" s="265"/>
      <c r="E5" s="266"/>
      <c r="F5" s="40" t="s">
        <v>396</v>
      </c>
      <c r="G5" s="268" t="str">
        <f>HYPERLINK("https://www.kanade-ncp-nursery.com")</f>
        <v>https://www.kanade-ncp-nursery.com</v>
      </c>
      <c r="H5" s="265"/>
      <c r="I5" s="265"/>
      <c r="J5" s="265"/>
      <c r="K5" s="267"/>
      <c r="L5" s="37"/>
      <c r="M5" s="37"/>
      <c r="N5" s="37"/>
    </row>
    <row r="6" spans="1:14" ht="27" customHeight="1" x14ac:dyDescent="0.4">
      <c r="A6" s="181" t="s">
        <v>398</v>
      </c>
      <c r="B6" s="125"/>
      <c r="C6" s="248" t="s">
        <v>189</v>
      </c>
      <c r="D6" s="249"/>
      <c r="E6" s="249"/>
      <c r="F6" s="249"/>
      <c r="G6" s="249"/>
      <c r="H6" s="254" t="s">
        <v>399</v>
      </c>
      <c r="I6" s="111" t="s">
        <v>400</v>
      </c>
      <c r="J6" s="256">
        <v>2</v>
      </c>
      <c r="K6" s="257"/>
      <c r="L6" s="41"/>
      <c r="M6" s="41"/>
      <c r="N6" s="41"/>
    </row>
    <row r="7" spans="1:14" ht="27" customHeight="1" x14ac:dyDescent="0.4">
      <c r="A7" s="128"/>
      <c r="B7" s="127"/>
      <c r="C7" s="250"/>
      <c r="D7" s="251"/>
      <c r="E7" s="251"/>
      <c r="F7" s="251"/>
      <c r="G7" s="251"/>
      <c r="H7" s="255"/>
      <c r="I7" s="258" t="s">
        <v>401</v>
      </c>
      <c r="J7" s="260" t="s">
        <v>1211</v>
      </c>
      <c r="K7" s="261"/>
      <c r="L7" s="41"/>
      <c r="M7" s="41"/>
      <c r="N7" s="41"/>
    </row>
    <row r="8" spans="1:14" ht="27" customHeight="1" x14ac:dyDescent="0.4">
      <c r="A8" s="206"/>
      <c r="B8" s="207"/>
      <c r="C8" s="252"/>
      <c r="D8" s="253"/>
      <c r="E8" s="253"/>
      <c r="F8" s="253"/>
      <c r="G8" s="253"/>
      <c r="H8" s="42" t="s">
        <v>403</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1770</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14</v>
      </c>
      <c r="E26" s="50">
        <v>14</v>
      </c>
      <c r="F26" s="50">
        <v>14</v>
      </c>
      <c r="G26" s="50">
        <v>14</v>
      </c>
      <c r="H26" s="50">
        <v>15</v>
      </c>
      <c r="I26" s="184">
        <f>SUM(C26:H26)</f>
        <v>80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10</v>
      </c>
      <c r="F29" s="56">
        <v>1</v>
      </c>
      <c r="G29" s="56">
        <v>2</v>
      </c>
      <c r="H29" s="56">
        <v>2</v>
      </c>
      <c r="I29" s="56">
        <v>3</v>
      </c>
      <c r="J29" s="56">
        <v>2</v>
      </c>
      <c r="K29" s="57"/>
      <c r="L29" s="47"/>
      <c r="M29" s="47"/>
      <c r="N29" s="47"/>
    </row>
    <row r="30" spans="1:14" ht="27" customHeight="1" thickBot="1" x14ac:dyDescent="0.45">
      <c r="A30" s="103"/>
      <c r="B30" s="58" t="s">
        <v>444</v>
      </c>
      <c r="C30" s="59" t="s">
        <v>445</v>
      </c>
      <c r="D30" s="59" t="s">
        <v>445</v>
      </c>
      <c r="E30" s="59">
        <v>8</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1771</v>
      </c>
      <c r="D32" s="162"/>
      <c r="E32" s="163"/>
      <c r="F32" s="161" t="s">
        <v>1772</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1902</v>
      </c>
      <c r="D39" s="174"/>
      <c r="E39" s="175"/>
      <c r="F39" s="173" t="s">
        <v>1903</v>
      </c>
      <c r="G39" s="174"/>
      <c r="H39" s="175"/>
      <c r="I39" s="173" t="s">
        <v>1904</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96" t="s">
        <v>720</v>
      </c>
      <c r="H46" s="75" t="s">
        <v>1773</v>
      </c>
      <c r="I46" s="104" t="s">
        <v>714</v>
      </c>
      <c r="J46" s="139" t="s">
        <v>535</v>
      </c>
      <c r="K46" s="140"/>
    </row>
    <row r="47" spans="1:11" ht="20.25" customHeight="1" x14ac:dyDescent="0.4">
      <c r="A47" s="126"/>
      <c r="B47" s="146"/>
      <c r="C47" s="157" t="s">
        <v>470</v>
      </c>
      <c r="D47" s="158"/>
      <c r="E47" s="357" t="s">
        <v>1905</v>
      </c>
      <c r="F47" s="138"/>
      <c r="G47" s="104" t="s">
        <v>472</v>
      </c>
      <c r="H47" s="79" t="s">
        <v>1774</v>
      </c>
      <c r="I47" s="80" t="s">
        <v>1775</v>
      </c>
      <c r="J47" s="269" t="s">
        <v>535</v>
      </c>
      <c r="K47" s="291"/>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1776</v>
      </c>
      <c r="F49" s="138"/>
      <c r="G49" s="104" t="s">
        <v>1777</v>
      </c>
      <c r="H49" s="62" t="s">
        <v>1778</v>
      </c>
      <c r="I49" s="104" t="s">
        <v>714</v>
      </c>
      <c r="J49" s="139" t="s">
        <v>535</v>
      </c>
      <c r="K49" s="140"/>
      <c r="L49" s="63"/>
      <c r="M49" s="63"/>
      <c r="N49" s="63"/>
    </row>
    <row r="50" spans="1:14" ht="20.25" customHeight="1" x14ac:dyDescent="0.4">
      <c r="A50" s="126"/>
      <c r="B50" s="146"/>
      <c r="C50" s="157" t="s">
        <v>481</v>
      </c>
      <c r="D50" s="158"/>
      <c r="E50" s="160" t="s">
        <v>1779</v>
      </c>
      <c r="F50" s="160"/>
      <c r="G50" s="104" t="s">
        <v>466</v>
      </c>
      <c r="H50" s="62" t="s">
        <v>1780</v>
      </c>
      <c r="I50" s="104" t="s">
        <v>714</v>
      </c>
      <c r="J50" s="139" t="s">
        <v>535</v>
      </c>
      <c r="K50" s="140"/>
      <c r="L50" s="63"/>
    </row>
    <row r="51" spans="1:14" ht="20.25" customHeight="1" x14ac:dyDescent="0.4">
      <c r="A51" s="126"/>
      <c r="B51" s="146"/>
      <c r="C51" s="157" t="s">
        <v>482</v>
      </c>
      <c r="D51" s="158"/>
      <c r="E51" s="160" t="s">
        <v>1781</v>
      </c>
      <c r="F51" s="160"/>
      <c r="G51" s="104" t="s">
        <v>1782</v>
      </c>
      <c r="H51" s="62" t="s">
        <v>1783</v>
      </c>
      <c r="I51" s="104" t="s">
        <v>1784</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34" priority="3">
      <formula>LEN(TRIM(C24))=0</formula>
    </cfRule>
  </conditionalFormatting>
  <conditionalFormatting sqref="C9:G11 J9:K11 H11 C27:I27 K27">
    <cfRule type="expression" dxfId="233" priority="2" stopIfTrue="1">
      <formula>$K$4=""</formula>
    </cfRule>
  </conditionalFormatting>
  <conditionalFormatting sqref="E47:K49 C6:G11 H11 C26:I27 K26:K27 G1:H1 I2 C2:C3 K3 C5:E5 G5:K5 J6:K6 J7 H8 C12 C22:F22 C29:E29 G29 G46:K46">
    <cfRule type="containsBlanks" dxfId="23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1"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23</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329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300</v>
      </c>
      <c r="D5" s="265"/>
      <c r="E5" s="266"/>
      <c r="F5" s="40" t="s">
        <v>396</v>
      </c>
      <c r="G5" s="264"/>
      <c r="H5" s="265"/>
      <c r="I5" s="265"/>
      <c r="J5" s="265"/>
      <c r="K5" s="267"/>
      <c r="L5" s="37"/>
      <c r="M5" s="37"/>
      <c r="N5" s="37"/>
    </row>
    <row r="6" spans="1:14" ht="27" customHeight="1" x14ac:dyDescent="0.4">
      <c r="A6" s="181" t="s">
        <v>398</v>
      </c>
      <c r="B6" s="125"/>
      <c r="C6" s="248" t="s">
        <v>21</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670</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85</v>
      </c>
      <c r="G26" s="50" t="s">
        <v>85</v>
      </c>
      <c r="H26" s="50" t="s">
        <v>85</v>
      </c>
      <c r="I26" s="184">
        <f>SUM(C26:H26)</f>
        <v>19</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30" priority="2" stopIfTrue="1">
      <formula>$K$4=""</formula>
    </cfRule>
  </conditionalFormatting>
  <conditionalFormatting sqref="G1:H1 C5:E5 G5:K5 H8 C6:G11 H11 C22:F22 G29 G46:K46 E47:K49 J6:K6 C2:C3 C26:I27 K26:K27 C12 C29:E29 K3 I2 J8:K8 J7">
    <cfRule type="containsBlanks" dxfId="22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8" priority="4">
      <formula>LEN(TRIM(C24))=0</formula>
    </cfRule>
  </conditionalFormatting>
  <conditionalFormatting sqref="E24:F24">
    <cfRule type="containsBlanks" dxfId="227" priority="3">
      <formula>LEN(TRIM(E24))=0</formula>
    </cfRule>
  </conditionalFormatting>
  <conditionalFormatting sqref="J9:K9 J11:K11 J10">
    <cfRule type="containsBlanks" dxfId="22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45559</v>
      </c>
      <c r="H1" s="229"/>
      <c r="I1" s="33" t="s">
        <v>390</v>
      </c>
      <c r="J1" s="230">
        <v>45748</v>
      </c>
      <c r="K1" s="231"/>
      <c r="L1" s="34"/>
      <c r="M1" s="34"/>
      <c r="N1" s="34"/>
    </row>
    <row r="2" spans="1:14" ht="27" customHeight="1" x14ac:dyDescent="0.4">
      <c r="A2" s="128" t="s">
        <v>391</v>
      </c>
      <c r="B2" s="127"/>
      <c r="C2" s="232" t="s">
        <v>301</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330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302</v>
      </c>
      <c r="D5" s="265"/>
      <c r="E5" s="266"/>
      <c r="F5" s="40" t="s">
        <v>396</v>
      </c>
      <c r="G5" s="268" t="str">
        <f>HYPERLINK("http://japan-future-aid.com/")</f>
        <v>http://japan-future-aid.com/</v>
      </c>
      <c r="H5" s="265"/>
      <c r="I5" s="265"/>
      <c r="J5" s="265"/>
      <c r="K5" s="267"/>
      <c r="L5" s="37"/>
      <c r="M5" s="37"/>
      <c r="N5" s="37"/>
    </row>
    <row r="6" spans="1:14" ht="27" customHeight="1" x14ac:dyDescent="0.4">
      <c r="A6" s="181" t="s">
        <v>398</v>
      </c>
      <c r="B6" s="125"/>
      <c r="C6" s="358" t="s">
        <v>303</v>
      </c>
      <c r="D6" s="249"/>
      <c r="E6" s="249"/>
      <c r="F6" s="249"/>
      <c r="G6" s="249"/>
      <c r="H6" s="254" t="s">
        <v>399</v>
      </c>
      <c r="I6" s="111" t="s">
        <v>400</v>
      </c>
      <c r="J6" s="256" t="s">
        <v>1457</v>
      </c>
      <c r="K6" s="257"/>
      <c r="L6" s="41"/>
      <c r="M6" s="41"/>
      <c r="N6" s="41"/>
    </row>
    <row r="7" spans="1:14" ht="27" customHeight="1" x14ac:dyDescent="0.4">
      <c r="A7" s="128"/>
      <c r="B7" s="127"/>
      <c r="C7" s="250"/>
      <c r="D7" s="251"/>
      <c r="E7" s="251"/>
      <c r="F7" s="251"/>
      <c r="G7" s="251"/>
      <c r="H7" s="255"/>
      <c r="I7" s="258" t="s">
        <v>401</v>
      </c>
      <c r="J7" s="260" t="s">
        <v>1458</v>
      </c>
      <c r="K7" s="261"/>
      <c r="L7" s="41"/>
      <c r="M7" s="41"/>
      <c r="N7" s="41"/>
    </row>
    <row r="8" spans="1:14" ht="27" customHeight="1" x14ac:dyDescent="0.4">
      <c r="A8" s="206"/>
      <c r="B8" s="207"/>
      <c r="C8" s="252"/>
      <c r="D8" s="253"/>
      <c r="E8" s="253"/>
      <c r="F8" s="253"/>
      <c r="G8" s="253"/>
      <c r="H8" s="42"/>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1459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85</v>
      </c>
      <c r="G26" s="50" t="s">
        <v>85</v>
      </c>
      <c r="H26" s="50" t="s">
        <v>85</v>
      </c>
      <c r="I26" s="184">
        <f>SUM(C26:H26)</f>
        <v>19</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7</v>
      </c>
      <c r="F29" s="56"/>
      <c r="G29" s="56">
        <v>2</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1460</v>
      </c>
      <c r="D32" s="162"/>
      <c r="E32" s="163"/>
      <c r="F32" s="161" t="s">
        <v>1461</v>
      </c>
      <c r="G32" s="162"/>
      <c r="H32" s="163"/>
      <c r="I32" s="161" t="s">
        <v>1462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1463</v>
      </c>
      <c r="D39" s="174"/>
      <c r="E39" s="175"/>
      <c r="F39" s="173" t="s">
        <v>1464</v>
      </c>
      <c r="G39" s="174"/>
      <c r="H39" s="175"/>
      <c r="I39" s="173" t="s">
        <v>1465</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1466</v>
      </c>
      <c r="F47" s="138"/>
      <c r="G47" s="104" t="s">
        <v>1467</v>
      </c>
      <c r="H47" s="62" t="s">
        <v>1468</v>
      </c>
      <c r="I47" s="104"/>
      <c r="J47" s="139" t="s">
        <v>1469</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t="s">
        <v>1470</v>
      </c>
      <c r="F50" s="160"/>
      <c r="G50" s="104" t="s">
        <v>466</v>
      </c>
      <c r="H50" s="62" t="s">
        <v>1471</v>
      </c>
      <c r="I50" s="104"/>
      <c r="J50" s="139" t="s">
        <v>1472</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1473</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25" priority="3">
      <formula>LEN(TRIM(C24))=0</formula>
    </cfRule>
  </conditionalFormatting>
  <conditionalFormatting sqref="C9:G11 J9:K11 H11 C27:I27 K27">
    <cfRule type="expression" dxfId="224" priority="2" stopIfTrue="1">
      <formula>$K$4=""</formula>
    </cfRule>
  </conditionalFormatting>
  <conditionalFormatting sqref="E47:K49 C6:G11 H11 C26:I27 K26:K27 G1:H1 I2 C2:C3 K3 C5:E5 G5:K5 J6:K6 J7 H8 C12 C22:F22 C29:E29 G29 G46:K46">
    <cfRule type="containsBlanks" dxfId="22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2"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45560</v>
      </c>
      <c r="H1" s="229"/>
      <c r="I1" s="33" t="s">
        <v>390</v>
      </c>
      <c r="J1" s="230">
        <v>45748</v>
      </c>
      <c r="K1" s="231"/>
      <c r="L1" s="34"/>
      <c r="M1" s="34"/>
      <c r="N1" s="34"/>
    </row>
    <row r="2" spans="1:14" ht="27" customHeight="1" x14ac:dyDescent="0.4">
      <c r="A2" s="128" t="s">
        <v>391</v>
      </c>
      <c r="B2" s="127"/>
      <c r="C2" s="232" t="s">
        <v>304</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332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305</v>
      </c>
      <c r="D5" s="265"/>
      <c r="E5" s="266"/>
      <c r="F5" s="40" t="s">
        <v>396</v>
      </c>
      <c r="G5" s="264" t="str">
        <f>HYPERLINK("#", "https://otaka.ohana-yume.jp")</f>
        <v>https://otaka.ohana-yume.jp</v>
      </c>
      <c r="H5" s="265"/>
      <c r="I5" s="265"/>
      <c r="J5" s="265"/>
      <c r="K5" s="267"/>
      <c r="L5" s="37"/>
      <c r="M5" s="37"/>
      <c r="N5" s="37"/>
    </row>
    <row r="6" spans="1:14" ht="27" customHeight="1" x14ac:dyDescent="0.4">
      <c r="A6" s="181" t="s">
        <v>398</v>
      </c>
      <c r="B6" s="125"/>
      <c r="C6" s="358" t="s">
        <v>306</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1536</v>
      </c>
      <c r="K7" s="261"/>
      <c r="L7" s="41"/>
      <c r="M7" s="41"/>
      <c r="N7" s="41"/>
    </row>
    <row r="8" spans="1:14" ht="27" customHeight="1" x14ac:dyDescent="0.4">
      <c r="A8" s="206"/>
      <c r="B8" s="207"/>
      <c r="C8" s="252"/>
      <c r="D8" s="253"/>
      <c r="E8" s="253"/>
      <c r="F8" s="253"/>
      <c r="G8" s="253"/>
      <c r="H8" s="42" t="s">
        <v>670</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1537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85</v>
      </c>
      <c r="G26" s="50" t="s">
        <v>85</v>
      </c>
      <c r="H26" s="50" t="s">
        <v>85</v>
      </c>
      <c r="I26" s="184">
        <f>SUM(C26:H26)</f>
        <v>19</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c r="E29" s="56">
        <v>7</v>
      </c>
      <c r="F29" s="56"/>
      <c r="G29" s="56">
        <v>2</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875</v>
      </c>
      <c r="F47" s="138"/>
      <c r="G47" s="104" t="s">
        <v>466</v>
      </c>
      <c r="H47" s="62" t="s">
        <v>1538</v>
      </c>
      <c r="I47" s="104" t="s">
        <v>841</v>
      </c>
      <c r="J47" s="139" t="s">
        <v>535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21" priority="3">
      <formula>LEN(TRIM(C24))=0</formula>
    </cfRule>
  </conditionalFormatting>
  <conditionalFormatting sqref="C9:G11 J9:K11 H11 C27:I27 K27">
    <cfRule type="expression" dxfId="220" priority="2" stopIfTrue="1">
      <formula>$K$4=""</formula>
    </cfRule>
  </conditionalFormatting>
  <conditionalFormatting sqref="E47:K49 C6:G11 H11 C26:I27 K26:K27 G1:H1 I2 C2:C3 K3 C5:E5 G5:K5 J6:K6 J7 H8 C12 C22:F22 C29:E29 G29 G46:K46">
    <cfRule type="containsBlanks" dxfId="21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8"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45553</v>
      </c>
      <c r="H1" s="229"/>
      <c r="I1" s="33" t="s">
        <v>390</v>
      </c>
      <c r="J1" s="230">
        <v>45748</v>
      </c>
      <c r="K1" s="231"/>
      <c r="L1" s="34"/>
      <c r="M1" s="34"/>
      <c r="N1" s="34"/>
    </row>
    <row r="2" spans="1:14" ht="27" customHeight="1" x14ac:dyDescent="0.4">
      <c r="A2" s="128" t="s">
        <v>391</v>
      </c>
      <c r="B2" s="127"/>
      <c r="C2" s="232" t="s">
        <v>1228</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333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1229</v>
      </c>
      <c r="D5" s="265"/>
      <c r="E5" s="266"/>
      <c r="F5" s="40" t="s">
        <v>396</v>
      </c>
      <c r="G5" s="268" t="str">
        <f>HYPERLINK("https://goodstar-inc.com/biscuit/")</f>
        <v>https://goodstar-inc.com/biscuit/</v>
      </c>
      <c r="H5" s="265"/>
      <c r="I5" s="265"/>
      <c r="J5" s="265"/>
      <c r="K5" s="267"/>
      <c r="L5" s="37"/>
      <c r="M5" s="37"/>
      <c r="N5" s="37"/>
    </row>
    <row r="6" spans="1:14" ht="27" customHeight="1" x14ac:dyDescent="0.4">
      <c r="A6" s="181" t="s">
        <v>398</v>
      </c>
      <c r="B6" s="125"/>
      <c r="C6" s="248" t="s">
        <v>1230</v>
      </c>
      <c r="D6" s="249"/>
      <c r="E6" s="249"/>
      <c r="F6" s="249"/>
      <c r="G6" s="249"/>
      <c r="H6" s="254" t="s">
        <v>399</v>
      </c>
      <c r="I6" s="111" t="s">
        <v>400</v>
      </c>
      <c r="J6" s="256" t="s">
        <v>397</v>
      </c>
      <c r="K6" s="257"/>
      <c r="L6" s="41"/>
      <c r="M6" s="41"/>
      <c r="N6" s="41"/>
    </row>
    <row r="7" spans="1:14" ht="27" customHeight="1" x14ac:dyDescent="0.4">
      <c r="A7" s="128"/>
      <c r="B7" s="127"/>
      <c r="C7" s="250"/>
      <c r="D7" s="251"/>
      <c r="E7" s="251"/>
      <c r="F7" s="251"/>
      <c r="G7" s="251"/>
      <c r="H7" s="255"/>
      <c r="I7" s="258" t="s">
        <v>401</v>
      </c>
      <c r="J7" s="385" t="s">
        <v>1189</v>
      </c>
      <c r="K7" s="261"/>
      <c r="L7" s="41"/>
      <c r="M7" s="41"/>
      <c r="N7" s="41"/>
    </row>
    <row r="8" spans="1:14" ht="27" customHeight="1" x14ac:dyDescent="0.4">
      <c r="A8" s="206"/>
      <c r="B8" s="207"/>
      <c r="C8" s="252"/>
      <c r="D8" s="253"/>
      <c r="E8" s="253"/>
      <c r="F8" s="253"/>
      <c r="G8" s="253"/>
      <c r="H8" s="42" t="s">
        <v>397</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1190</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1191</v>
      </c>
      <c r="D22" s="203"/>
      <c r="E22" s="202" t="s">
        <v>1192</v>
      </c>
      <c r="F22" s="203"/>
      <c r="G22" s="221" t="s">
        <v>1231</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1194</v>
      </c>
      <c r="D24" s="203"/>
      <c r="E24" s="202" t="s">
        <v>1191</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c r="G26" s="50"/>
      <c r="H26" s="50"/>
      <c r="I26" s="184">
        <f>SUM(C26:H26)</f>
        <v>19</v>
      </c>
      <c r="J26" s="185"/>
      <c r="K26" s="51" t="s">
        <v>1195</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4</v>
      </c>
      <c r="F29" s="56"/>
      <c r="G29" s="56"/>
      <c r="H29" s="56">
        <v>1</v>
      </c>
      <c r="I29" s="56"/>
      <c r="J29" s="56"/>
      <c r="K29" s="57"/>
      <c r="L29" s="47"/>
      <c r="M29" s="47"/>
      <c r="N29" s="47"/>
    </row>
    <row r="30" spans="1:14" ht="27" customHeight="1" thickBot="1" x14ac:dyDescent="0.45">
      <c r="A30" s="103"/>
      <c r="B30" s="58" t="s">
        <v>444</v>
      </c>
      <c r="C30" s="59" t="s">
        <v>445</v>
      </c>
      <c r="D30" s="59" t="s">
        <v>445</v>
      </c>
      <c r="E30" s="59"/>
      <c r="F30" s="59"/>
      <c r="G30" s="59">
        <v>1</v>
      </c>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1196</v>
      </c>
      <c r="D32" s="162"/>
      <c r="E32" s="163"/>
      <c r="F32" s="161" t="s">
        <v>1197</v>
      </c>
      <c r="G32" s="162"/>
      <c r="H32" s="163"/>
      <c r="I32" s="161" t="s">
        <v>1198</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1199</v>
      </c>
      <c r="D39" s="174"/>
      <c r="E39" s="175"/>
      <c r="F39" s="173" t="s">
        <v>1198</v>
      </c>
      <c r="G39" s="174"/>
      <c r="H39" s="175"/>
      <c r="I39" s="173" t="s">
        <v>1200</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1201</v>
      </c>
      <c r="F47" s="138"/>
      <c r="G47" s="104" t="s">
        <v>472</v>
      </c>
      <c r="H47" s="62" t="s">
        <v>1202</v>
      </c>
      <c r="I47" s="104" t="s">
        <v>988</v>
      </c>
      <c r="J47" s="139" t="s">
        <v>1203</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1204</v>
      </c>
      <c r="F51" s="160"/>
      <c r="G51" s="104" t="s">
        <v>1205</v>
      </c>
      <c r="H51" s="62" t="s">
        <v>1167</v>
      </c>
      <c r="I51" s="104" t="s">
        <v>1206</v>
      </c>
      <c r="J51" s="139" t="s">
        <v>1203</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1232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17" priority="3">
      <formula>LEN(TRIM(C24))=0</formula>
    </cfRule>
  </conditionalFormatting>
  <conditionalFormatting sqref="C9:G11 J9:K11 H11 C27:I27 K27">
    <cfRule type="expression" dxfId="216" priority="2" stopIfTrue="1">
      <formula>$K$4=""</formula>
    </cfRule>
  </conditionalFormatting>
  <conditionalFormatting sqref="E47:K49 C6:G11 H11 C26:I27 K26:K27 G1:H1 I2 C2:C3 K3 C5:E5 G5:K5 J6:K6 J7 H8 C12 C22:F22 C29:E29 G29 G46:K46">
    <cfRule type="containsBlanks" dxfId="21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4"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01E94-8724-48AA-AAA7-DD0F274CBAAD}">
  <dimension ref="A1:N66"/>
  <sheetViews>
    <sheetView view="pageBreakPreview" zoomScale="70" zoomScaleNormal="100" zoomScaleSheetLayoutView="7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45545</v>
      </c>
      <c r="H1" s="229"/>
      <c r="I1" s="33" t="s">
        <v>390</v>
      </c>
      <c r="J1" s="230">
        <v>45748</v>
      </c>
      <c r="K1" s="231"/>
      <c r="L1" s="34"/>
      <c r="M1" s="34"/>
      <c r="N1" s="34"/>
    </row>
    <row r="2" spans="1:14" ht="27" customHeight="1" x14ac:dyDescent="0.4">
      <c r="A2" s="128" t="s">
        <v>391</v>
      </c>
      <c r="B2" s="127"/>
      <c r="C2" s="232" t="s">
        <v>809</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334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810</v>
      </c>
      <c r="D5" s="265"/>
      <c r="E5" s="266"/>
      <c r="F5" s="40" t="s">
        <v>396</v>
      </c>
      <c r="G5" s="268" t="str">
        <f>HYPERLINK("https://altababy.jp/facility/baby-otaka/")</f>
        <v>https://altababy.jp/facility/baby-otaka/</v>
      </c>
      <c r="H5" s="265"/>
      <c r="I5" s="265"/>
      <c r="J5" s="265"/>
      <c r="K5" s="267"/>
      <c r="L5" s="37"/>
      <c r="M5" s="37"/>
      <c r="N5" s="37"/>
    </row>
    <row r="6" spans="1:14" ht="27" customHeight="1" x14ac:dyDescent="0.4">
      <c r="A6" s="181" t="s">
        <v>398</v>
      </c>
      <c r="B6" s="125"/>
      <c r="C6" s="248" t="s">
        <v>811</v>
      </c>
      <c r="D6" s="249"/>
      <c r="E6" s="249"/>
      <c r="F6" s="249"/>
      <c r="G6" s="249"/>
      <c r="H6" s="254" t="s">
        <v>399</v>
      </c>
      <c r="I6" s="111" t="s">
        <v>400</v>
      </c>
      <c r="J6" s="256">
        <v>2</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812</v>
      </c>
      <c r="I8" s="259"/>
      <c r="J8" s="196">
        <v>8</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813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814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526</v>
      </c>
      <c r="D24" s="203"/>
      <c r="E24" s="202" t="s">
        <v>521</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445</v>
      </c>
      <c r="G26" s="50" t="s">
        <v>445</v>
      </c>
      <c r="H26" s="50" t="s">
        <v>445</v>
      </c>
      <c r="I26" s="184">
        <f>SUM(C26:H26)</f>
        <v>19</v>
      </c>
      <c r="J26" s="185"/>
      <c r="K26" s="51" t="s">
        <v>815</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816</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8</v>
      </c>
      <c r="F29" s="56"/>
      <c r="G29" s="56">
        <v>1</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423" t="s">
        <v>1906</v>
      </c>
      <c r="D31" s="424"/>
      <c r="E31" s="424"/>
      <c r="F31" s="425"/>
      <c r="G31" s="425"/>
      <c r="H31" s="426"/>
      <c r="I31" s="193"/>
      <c r="J31" s="194"/>
      <c r="K31" s="195"/>
    </row>
    <row r="32" spans="1:14" ht="20.25" customHeight="1" x14ac:dyDescent="0.4">
      <c r="A32" s="126"/>
      <c r="B32" s="146"/>
      <c r="C32" s="161" t="s">
        <v>1907</v>
      </c>
      <c r="D32" s="162"/>
      <c r="E32" s="162"/>
      <c r="F32" s="427"/>
      <c r="G32" s="427"/>
      <c r="H32" s="428"/>
      <c r="I32" s="161"/>
      <c r="J32" s="162"/>
      <c r="K32" s="167"/>
    </row>
    <row r="33" spans="1:11" ht="20.25" customHeight="1" x14ac:dyDescent="0.4">
      <c r="A33" s="126"/>
      <c r="B33" s="146"/>
      <c r="C33" s="164"/>
      <c r="D33" s="165"/>
      <c r="E33" s="165"/>
      <c r="F33" s="429"/>
      <c r="G33" s="429"/>
      <c r="H33" s="430"/>
      <c r="I33" s="164"/>
      <c r="J33" s="165"/>
      <c r="K33" s="168"/>
    </row>
    <row r="34" spans="1:11" ht="20.25" customHeight="1" x14ac:dyDescent="0.4">
      <c r="A34" s="126"/>
      <c r="B34" s="146"/>
      <c r="C34" s="164"/>
      <c r="D34" s="165"/>
      <c r="E34" s="165"/>
      <c r="F34" s="429"/>
      <c r="G34" s="429"/>
      <c r="H34" s="430"/>
      <c r="I34" s="164"/>
      <c r="J34" s="165"/>
      <c r="K34" s="168"/>
    </row>
    <row r="35" spans="1:11" ht="20.25" customHeight="1" x14ac:dyDescent="0.4">
      <c r="A35" s="126"/>
      <c r="B35" s="146"/>
      <c r="C35" s="164"/>
      <c r="D35" s="165"/>
      <c r="E35" s="165"/>
      <c r="F35" s="429"/>
      <c r="G35" s="429"/>
      <c r="H35" s="430"/>
      <c r="I35" s="164"/>
      <c r="J35" s="165"/>
      <c r="K35" s="168"/>
    </row>
    <row r="36" spans="1:11" ht="20.25" customHeight="1" x14ac:dyDescent="0.4">
      <c r="A36" s="126"/>
      <c r="B36" s="146"/>
      <c r="C36" s="164"/>
      <c r="D36" s="165"/>
      <c r="E36" s="165"/>
      <c r="F36" s="429"/>
      <c r="G36" s="429"/>
      <c r="H36" s="430"/>
      <c r="I36" s="164"/>
      <c r="J36" s="165"/>
      <c r="K36" s="168"/>
    </row>
    <row r="37" spans="1:11" ht="20.25" customHeight="1" x14ac:dyDescent="0.4">
      <c r="A37" s="126"/>
      <c r="B37" s="146"/>
      <c r="C37" s="431"/>
      <c r="D37" s="432"/>
      <c r="E37" s="432"/>
      <c r="F37" s="433"/>
      <c r="G37" s="433"/>
      <c r="H37" s="434"/>
      <c r="I37" s="164"/>
      <c r="J37" s="165"/>
      <c r="K37" s="168"/>
    </row>
    <row r="38" spans="1:11" ht="20.25" customHeight="1" x14ac:dyDescent="0.4">
      <c r="A38" s="126"/>
      <c r="B38" s="146"/>
      <c r="C38" s="407" t="s">
        <v>1908</v>
      </c>
      <c r="D38" s="408"/>
      <c r="E38" s="408"/>
      <c r="F38" s="409"/>
      <c r="G38" s="409"/>
      <c r="H38" s="410"/>
      <c r="I38" s="169"/>
      <c r="J38" s="170"/>
      <c r="K38" s="172"/>
    </row>
    <row r="39" spans="1:11" ht="20.25" customHeight="1" x14ac:dyDescent="0.4">
      <c r="A39" s="126"/>
      <c r="B39" s="146"/>
      <c r="C39" s="411" t="s">
        <v>1909</v>
      </c>
      <c r="D39" s="412"/>
      <c r="E39" s="412"/>
      <c r="F39" s="413"/>
      <c r="G39" s="413"/>
      <c r="H39" s="414"/>
      <c r="I39" s="173"/>
      <c r="J39" s="174"/>
      <c r="K39" s="179"/>
    </row>
    <row r="40" spans="1:11" ht="20.25" customHeight="1" x14ac:dyDescent="0.4">
      <c r="A40" s="126"/>
      <c r="B40" s="146"/>
      <c r="C40" s="415"/>
      <c r="D40" s="416"/>
      <c r="E40" s="416"/>
      <c r="F40" s="417"/>
      <c r="G40" s="417"/>
      <c r="H40" s="418"/>
      <c r="I40" s="173"/>
      <c r="J40" s="174"/>
      <c r="K40" s="179"/>
    </row>
    <row r="41" spans="1:11" ht="20.25" customHeight="1" x14ac:dyDescent="0.4">
      <c r="A41" s="126"/>
      <c r="B41" s="146"/>
      <c r="C41" s="415"/>
      <c r="D41" s="416"/>
      <c r="E41" s="416"/>
      <c r="F41" s="417"/>
      <c r="G41" s="417"/>
      <c r="H41" s="418"/>
      <c r="I41" s="173"/>
      <c r="J41" s="174"/>
      <c r="K41" s="179"/>
    </row>
    <row r="42" spans="1:11" ht="20.25" customHeight="1" x14ac:dyDescent="0.4">
      <c r="A42" s="126"/>
      <c r="B42" s="146"/>
      <c r="C42" s="415"/>
      <c r="D42" s="416"/>
      <c r="E42" s="416"/>
      <c r="F42" s="417"/>
      <c r="G42" s="417"/>
      <c r="H42" s="418"/>
      <c r="I42" s="173"/>
      <c r="J42" s="174"/>
      <c r="K42" s="179"/>
    </row>
    <row r="43" spans="1:11" ht="20.25" customHeight="1" x14ac:dyDescent="0.4">
      <c r="A43" s="126"/>
      <c r="B43" s="146"/>
      <c r="C43" s="415"/>
      <c r="D43" s="416"/>
      <c r="E43" s="416"/>
      <c r="F43" s="417"/>
      <c r="G43" s="417"/>
      <c r="H43" s="418"/>
      <c r="I43" s="173"/>
      <c r="J43" s="174"/>
      <c r="K43" s="179"/>
    </row>
    <row r="44" spans="1:11" ht="20.25" customHeight="1" x14ac:dyDescent="0.4">
      <c r="A44" s="188"/>
      <c r="B44" s="189"/>
      <c r="C44" s="419"/>
      <c r="D44" s="420"/>
      <c r="E44" s="420"/>
      <c r="F44" s="421"/>
      <c r="G44" s="421"/>
      <c r="H44" s="422"/>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81" t="s">
        <v>445</v>
      </c>
      <c r="H46" s="62" t="s">
        <v>817</v>
      </c>
      <c r="I46" s="104" t="s">
        <v>445</v>
      </c>
      <c r="J46" s="139" t="s">
        <v>445</v>
      </c>
      <c r="K46" s="140" t="s">
        <v>445</v>
      </c>
    </row>
    <row r="47" spans="1:11" ht="20.25" customHeight="1" x14ac:dyDescent="0.4">
      <c r="A47" s="126"/>
      <c r="B47" s="146"/>
      <c r="C47" s="157" t="s">
        <v>470</v>
      </c>
      <c r="D47" s="158"/>
      <c r="E47" s="138" t="s">
        <v>471</v>
      </c>
      <c r="F47" s="138"/>
      <c r="G47" s="104" t="s">
        <v>472</v>
      </c>
      <c r="H47" s="62" t="s">
        <v>546</v>
      </c>
      <c r="I47" s="104" t="s">
        <v>818</v>
      </c>
      <c r="J47" s="139" t="s">
        <v>535</v>
      </c>
      <c r="K47" s="140"/>
    </row>
    <row r="48" spans="1:11" ht="20.25" customHeight="1" x14ac:dyDescent="0.4">
      <c r="A48" s="126"/>
      <c r="B48" s="146"/>
      <c r="C48" s="157" t="s">
        <v>476</v>
      </c>
      <c r="D48" s="158"/>
      <c r="E48" s="138" t="s">
        <v>819</v>
      </c>
      <c r="F48" s="138"/>
      <c r="G48" s="104" t="s">
        <v>820</v>
      </c>
      <c r="H48" s="62" t="s">
        <v>821</v>
      </c>
      <c r="I48" s="104" t="s">
        <v>822</v>
      </c>
      <c r="J48" s="139" t="s">
        <v>535</v>
      </c>
      <c r="K48" s="140"/>
    </row>
    <row r="49" spans="1:14" ht="20.25" customHeight="1" x14ac:dyDescent="0.4">
      <c r="A49" s="126"/>
      <c r="B49" s="146"/>
      <c r="C49" s="157" t="s">
        <v>477</v>
      </c>
      <c r="D49" s="158"/>
      <c r="E49" s="138" t="s">
        <v>478</v>
      </c>
      <c r="F49" s="138"/>
      <c r="G49" s="104" t="s">
        <v>479</v>
      </c>
      <c r="H49" s="62" t="s">
        <v>771</v>
      </c>
      <c r="I49" s="104" t="s">
        <v>714</v>
      </c>
      <c r="J49" s="139" t="s">
        <v>535</v>
      </c>
      <c r="K49" s="140"/>
      <c r="L49" s="63"/>
      <c r="M49" s="63"/>
      <c r="N49" s="63"/>
    </row>
    <row r="50" spans="1:14" ht="20.25" customHeight="1" x14ac:dyDescent="0.4">
      <c r="A50" s="126"/>
      <c r="B50" s="146"/>
      <c r="C50" s="157" t="s">
        <v>481</v>
      </c>
      <c r="D50" s="158"/>
      <c r="E50" s="357" t="s">
        <v>823</v>
      </c>
      <c r="F50" s="357"/>
      <c r="G50" s="104" t="s">
        <v>824</v>
      </c>
      <c r="H50" s="62" t="s">
        <v>825</v>
      </c>
      <c r="I50" s="104" t="s">
        <v>468</v>
      </c>
      <c r="J50" s="139" t="s">
        <v>535</v>
      </c>
      <c r="K50" s="140"/>
      <c r="L50" s="63"/>
    </row>
    <row r="51" spans="1:14" ht="20.25" customHeight="1" x14ac:dyDescent="0.4">
      <c r="A51" s="126"/>
      <c r="B51" s="146"/>
      <c r="C51" s="157" t="s">
        <v>482</v>
      </c>
      <c r="D51" s="158"/>
      <c r="E51" s="357" t="s">
        <v>826</v>
      </c>
      <c r="F51" s="357"/>
      <c r="G51" s="104" t="s">
        <v>824</v>
      </c>
      <c r="H51" s="62" t="s">
        <v>827</v>
      </c>
      <c r="I51" s="104" t="s">
        <v>828</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402" t="s">
        <v>829</v>
      </c>
      <c r="D60" s="403"/>
      <c r="E60" s="403"/>
      <c r="F60" s="403"/>
      <c r="G60" s="403"/>
      <c r="H60" s="403"/>
      <c r="I60" s="403"/>
      <c r="J60" s="403"/>
      <c r="K60" s="404"/>
    </row>
    <row r="61" spans="1:14" ht="20.25" customHeight="1" x14ac:dyDescent="0.4">
      <c r="A61" s="126"/>
      <c r="B61" s="127"/>
      <c r="C61" s="402"/>
      <c r="D61" s="403"/>
      <c r="E61" s="403"/>
      <c r="F61" s="403"/>
      <c r="G61" s="403"/>
      <c r="H61" s="403"/>
      <c r="I61" s="403"/>
      <c r="J61" s="403"/>
      <c r="K61" s="404"/>
    </row>
    <row r="62" spans="1:14" ht="20.25" customHeight="1" x14ac:dyDescent="0.4">
      <c r="A62" s="126"/>
      <c r="B62" s="127"/>
      <c r="C62" s="402"/>
      <c r="D62" s="403"/>
      <c r="E62" s="403"/>
      <c r="F62" s="403"/>
      <c r="G62" s="403"/>
      <c r="H62" s="403"/>
      <c r="I62" s="403"/>
      <c r="J62" s="403"/>
      <c r="K62" s="404"/>
    </row>
    <row r="63" spans="1:14" ht="20.25" customHeight="1" x14ac:dyDescent="0.4">
      <c r="A63" s="128"/>
      <c r="B63" s="127"/>
      <c r="C63" s="403"/>
      <c r="D63" s="403"/>
      <c r="E63" s="403"/>
      <c r="F63" s="403"/>
      <c r="G63" s="403"/>
      <c r="H63" s="403"/>
      <c r="I63" s="403"/>
      <c r="J63" s="403"/>
      <c r="K63" s="404"/>
    </row>
    <row r="64" spans="1:14" ht="20.25" customHeight="1" thickBot="1" x14ac:dyDescent="0.45">
      <c r="A64" s="129"/>
      <c r="B64" s="130"/>
      <c r="C64" s="405"/>
      <c r="D64" s="405"/>
      <c r="E64" s="405"/>
      <c r="F64" s="405"/>
      <c r="G64" s="405"/>
      <c r="H64" s="405"/>
      <c r="I64" s="405"/>
      <c r="J64" s="405"/>
      <c r="K64" s="406"/>
    </row>
    <row r="65" spans="1:11" ht="3.75" customHeight="1" x14ac:dyDescent="0.4">
      <c r="A65" s="69"/>
      <c r="B65" s="70"/>
      <c r="C65" s="70"/>
      <c r="D65" s="70"/>
      <c r="E65" s="70"/>
      <c r="F65" s="70"/>
      <c r="G65" s="70"/>
      <c r="H65" s="70"/>
      <c r="I65" s="70"/>
      <c r="J65" s="70"/>
      <c r="K65" s="71"/>
    </row>
    <row r="66" spans="1:11" ht="10.5" customHeight="1" x14ac:dyDescent="0.4">
      <c r="A66" s="82" t="s">
        <v>497</v>
      </c>
      <c r="B66" s="70"/>
      <c r="C66" s="70"/>
      <c r="D66" s="70"/>
      <c r="E66" s="70"/>
      <c r="F66" s="70"/>
      <c r="G66" s="70"/>
      <c r="H66" s="70"/>
      <c r="I66" s="70"/>
      <c r="J66" s="70"/>
      <c r="K66" s="71"/>
    </row>
  </sheetData>
  <sheetProtection selectLockedCells="1"/>
  <mergeCells count="99">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56:D56"/>
    <mergeCell ref="E56:F56"/>
    <mergeCell ref="J56:K56"/>
    <mergeCell ref="C51:D51"/>
    <mergeCell ref="E51:F51"/>
    <mergeCell ref="J51:K51"/>
    <mergeCell ref="A60:B64"/>
    <mergeCell ref="C60:K64"/>
    <mergeCell ref="A1:B1"/>
    <mergeCell ref="C57:D57"/>
    <mergeCell ref="E57:F57"/>
    <mergeCell ref="J57:K57"/>
    <mergeCell ref="B58:B59"/>
    <mergeCell ref="C58:K58"/>
    <mergeCell ref="C59:K59"/>
    <mergeCell ref="A54:B57"/>
    <mergeCell ref="C54:D54"/>
    <mergeCell ref="E54:F54"/>
    <mergeCell ref="J54:K54"/>
    <mergeCell ref="C55:D55"/>
    <mergeCell ref="E55:F55"/>
    <mergeCell ref="J55:K55"/>
  </mergeCells>
  <phoneticPr fontId="2"/>
  <conditionalFormatting sqref="C24:F24">
    <cfRule type="containsBlanks" dxfId="213" priority="3">
      <formula>LEN(TRIM(C24))=0</formula>
    </cfRule>
  </conditionalFormatting>
  <conditionalFormatting sqref="C9:G11 J9:K11 H11 C27:I27 K27">
    <cfRule type="expression" dxfId="212" priority="2" stopIfTrue="1">
      <formula>$K$4=""</formula>
    </cfRule>
  </conditionalFormatting>
  <conditionalFormatting sqref="E47:K49 C6:G11 H11 C26:I27 K26:K27 G1:H1 I2 C2:C3 K3 C5:E5 G5:K5 J6:K6 J7 H8 C12 C22:F22 C29:E29 G29 G46:K46">
    <cfRule type="containsBlanks" dxfId="21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10" priority="6">
      <formula>LEN(TRIM(J8))=0</formula>
    </cfRule>
  </conditionalFormatting>
  <dataValidations count="2">
    <dataValidation type="whole" operator="greaterThanOrEqual" allowBlank="1" showInputMessage="1" showErrorMessage="1" sqref="E29:K30 C29:D29" xr:uid="{888F259D-FAB8-4415-AA93-4273BCE1E936}">
      <formula1>0</formula1>
    </dataValidation>
    <dataValidation type="list" allowBlank="1" showInputMessage="1" showErrorMessage="1" sqref="J2:K2" xr:uid="{733D0D85-8C4F-4350-B4EF-775C5F4109BC}">
      <formula1>"保育所,認定こども園,小規模保育事業"</formula1>
    </dataValidation>
  </dataValidations>
  <hyperlinks>
    <hyperlink ref="A1:B1" location="公表用一覧!A1" display=" &lt;戻る" xr:uid="{FA2AC830-2D9C-40AF-A634-B139830FAD2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t="s">
        <v>1123</v>
      </c>
      <c r="H1" s="229"/>
      <c r="I1" s="33" t="s">
        <v>390</v>
      </c>
      <c r="J1" s="230">
        <v>45748</v>
      </c>
      <c r="K1" s="231"/>
      <c r="L1" s="34"/>
      <c r="M1" s="34"/>
      <c r="N1" s="34"/>
    </row>
    <row r="2" spans="1:14" ht="27" customHeight="1" x14ac:dyDescent="0.4">
      <c r="A2" s="128" t="s">
        <v>391</v>
      </c>
      <c r="B2" s="127"/>
      <c r="C2" s="232" t="s">
        <v>312</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335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313</v>
      </c>
      <c r="D5" s="265"/>
      <c r="E5" s="266"/>
      <c r="F5" s="40" t="s">
        <v>396</v>
      </c>
      <c r="G5" s="268" t="str">
        <f>HYPERLINK("https://yuzunoki-blog.net/")</f>
        <v>https://yuzunoki-blog.net/</v>
      </c>
      <c r="H5" s="265"/>
      <c r="I5" s="265"/>
      <c r="J5" s="265"/>
      <c r="K5" s="267"/>
      <c r="L5" s="37"/>
      <c r="M5" s="37"/>
      <c r="N5" s="37"/>
    </row>
    <row r="6" spans="1:14" ht="27" customHeight="1" x14ac:dyDescent="0.4">
      <c r="A6" s="181" t="s">
        <v>398</v>
      </c>
      <c r="B6" s="125"/>
      <c r="C6" s="248" t="s">
        <v>314</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1124</v>
      </c>
      <c r="K7" s="261"/>
      <c r="L7" s="41"/>
      <c r="M7" s="41"/>
      <c r="N7" s="41"/>
    </row>
    <row r="8" spans="1:14" ht="27" customHeight="1" x14ac:dyDescent="0.4">
      <c r="A8" s="206"/>
      <c r="B8" s="207"/>
      <c r="C8" s="252"/>
      <c r="D8" s="253"/>
      <c r="E8" s="253"/>
      <c r="F8" s="253"/>
      <c r="G8" s="253"/>
      <c r="H8" s="42" t="s">
        <v>403</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1125</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85</v>
      </c>
      <c r="G26" s="50" t="s">
        <v>85</v>
      </c>
      <c r="H26" s="50" t="s">
        <v>85</v>
      </c>
      <c r="I26" s="184">
        <f>SUM(C26:H26)</f>
        <v>19</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0</v>
      </c>
      <c r="E29" s="56">
        <v>5</v>
      </c>
      <c r="F29" s="56"/>
      <c r="G29" s="56"/>
      <c r="H29" s="56">
        <v>1</v>
      </c>
      <c r="I29" s="56"/>
      <c r="J29" s="56"/>
      <c r="K29" s="57"/>
      <c r="L29" s="47"/>
      <c r="M29" s="47"/>
      <c r="N29" s="47"/>
    </row>
    <row r="30" spans="1:14" ht="27" customHeight="1" thickBot="1" x14ac:dyDescent="0.45">
      <c r="A30" s="103"/>
      <c r="B30" s="58" t="s">
        <v>444</v>
      </c>
      <c r="C30" s="59" t="s">
        <v>445</v>
      </c>
      <c r="D30" s="59" t="s">
        <v>445</v>
      </c>
      <c r="E30" s="59">
        <v>3</v>
      </c>
      <c r="F30" s="59"/>
      <c r="G30" s="59">
        <v>1</v>
      </c>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1126</v>
      </c>
      <c r="D32" s="162"/>
      <c r="E32" s="163"/>
      <c r="F32" s="161" t="s">
        <v>1127</v>
      </c>
      <c r="G32" s="162"/>
      <c r="H32" s="163"/>
      <c r="I32" s="161" t="s">
        <v>1128</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1129</v>
      </c>
      <c r="D39" s="174"/>
      <c r="E39" s="175"/>
      <c r="F39" s="173" t="s">
        <v>1130</v>
      </c>
      <c r="G39" s="174"/>
      <c r="H39" s="175"/>
      <c r="I39" s="173" t="s">
        <v>1131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1132</v>
      </c>
      <c r="F47" s="138"/>
      <c r="G47" s="104" t="s">
        <v>472</v>
      </c>
      <c r="H47" s="62" t="s">
        <v>620</v>
      </c>
      <c r="I47" s="104" t="s">
        <v>587</v>
      </c>
      <c r="J47" s="139" t="s">
        <v>544</v>
      </c>
      <c r="K47" s="140"/>
    </row>
    <row r="48" spans="1:11" ht="20.25" customHeight="1" x14ac:dyDescent="0.4">
      <c r="A48" s="126"/>
      <c r="B48" s="146"/>
      <c r="C48" s="157" t="s">
        <v>476</v>
      </c>
      <c r="D48" s="158"/>
      <c r="E48" s="138" t="s">
        <v>976</v>
      </c>
      <c r="F48" s="138"/>
      <c r="G48" s="104"/>
      <c r="H48" s="62"/>
      <c r="I48" s="104"/>
      <c r="J48" s="139"/>
      <c r="K48" s="140"/>
    </row>
    <row r="49" spans="1:14" ht="20.25" customHeight="1" x14ac:dyDescent="0.4">
      <c r="A49" s="126"/>
      <c r="B49" s="146"/>
      <c r="C49" s="157" t="s">
        <v>477</v>
      </c>
      <c r="D49" s="158"/>
      <c r="E49" s="138"/>
      <c r="F49" s="138"/>
      <c r="G49" s="104"/>
      <c r="H49" s="62" t="s">
        <v>1133</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513</v>
      </c>
      <c r="D55" s="153"/>
      <c r="E55" s="154" t="s">
        <v>471</v>
      </c>
      <c r="F55" s="154"/>
      <c r="G55" s="106" t="s">
        <v>559</v>
      </c>
      <c r="H55" s="66">
        <v>500</v>
      </c>
      <c r="I55" s="66"/>
      <c r="J55" s="155" t="s">
        <v>1134</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1135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09" priority="3">
      <formula>LEN(TRIM(C24))=0</formula>
    </cfRule>
  </conditionalFormatting>
  <conditionalFormatting sqref="C9:G11 J9:K11 H11 C27:I27 K27">
    <cfRule type="expression" dxfId="208" priority="2" stopIfTrue="1">
      <formula>$K$4=""</formula>
    </cfRule>
  </conditionalFormatting>
  <conditionalFormatting sqref="E47:K49 C6:G11 H11 C26:I27 K26:K27 G1:H1 I2 C2:C3 K3 C5:E5 G5:K5 J6:K6 J7 H8 C12 C22:F22 C29:E29 G29 G46:K46">
    <cfRule type="containsBlanks" dxfId="20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6"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1E9E00-4FAF-430C-8258-972FB2E85A6C}">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386">
        <v>45552</v>
      </c>
      <c r="H1" s="387"/>
      <c r="I1" s="33" t="s">
        <v>390</v>
      </c>
      <c r="J1" s="388">
        <v>45748</v>
      </c>
      <c r="K1" s="389"/>
      <c r="L1" s="34"/>
      <c r="M1" s="34"/>
      <c r="N1" s="34"/>
    </row>
    <row r="2" spans="1:14" ht="27" customHeight="1" x14ac:dyDescent="0.4">
      <c r="A2" s="128" t="s">
        <v>391</v>
      </c>
      <c r="B2" s="127"/>
      <c r="C2" s="232" t="s">
        <v>315</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336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316</v>
      </c>
      <c r="D5" s="265"/>
      <c r="E5" s="266"/>
      <c r="F5" s="40" t="s">
        <v>396</v>
      </c>
      <c r="G5" s="268" t="str">
        <f>HYPERLINK("https://chiba.seikatsuclub.coop/care/kosodate/ootakanomori.html")</f>
        <v>https://chiba.seikatsuclub.coop/care/kosodate/ootakanomori.html</v>
      </c>
      <c r="H5" s="265"/>
      <c r="I5" s="265"/>
      <c r="J5" s="265"/>
      <c r="K5" s="267"/>
      <c r="L5" s="37"/>
      <c r="M5" s="37"/>
      <c r="N5" s="37"/>
    </row>
    <row r="6" spans="1:14" ht="27" customHeight="1" x14ac:dyDescent="0.4">
      <c r="A6" s="181" t="s">
        <v>398</v>
      </c>
      <c r="B6" s="125"/>
      <c r="C6" s="248" t="s">
        <v>317</v>
      </c>
      <c r="D6" s="249"/>
      <c r="E6" s="249"/>
      <c r="F6" s="249"/>
      <c r="G6" s="249"/>
      <c r="H6" s="254" t="s">
        <v>399</v>
      </c>
      <c r="I6" s="111" t="s">
        <v>400</v>
      </c>
      <c r="J6" s="256">
        <v>3</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403</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1271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292" t="s">
        <v>522</v>
      </c>
      <c r="K22" s="199"/>
      <c r="L22" s="41"/>
      <c r="M22" s="41"/>
      <c r="N22" s="41"/>
    </row>
    <row r="23" spans="1:14" ht="27" customHeight="1" x14ac:dyDescent="0.4">
      <c r="A23" s="128"/>
      <c r="B23" s="127"/>
      <c r="C23" s="200" t="s">
        <v>417</v>
      </c>
      <c r="D23" s="201"/>
      <c r="E23" s="200" t="s">
        <v>418</v>
      </c>
      <c r="F23" s="201"/>
      <c r="G23" s="223"/>
      <c r="H23" s="224"/>
      <c r="I23" s="43" t="s">
        <v>419</v>
      </c>
      <c r="J23" s="198" t="s">
        <v>1272</v>
      </c>
      <c r="K23" s="199"/>
      <c r="L23" s="41"/>
      <c r="M23" s="41"/>
      <c r="N23" s="41"/>
    </row>
    <row r="24" spans="1:14" ht="27" customHeight="1" x14ac:dyDescent="0.4">
      <c r="A24" s="206"/>
      <c r="B24" s="207"/>
      <c r="C24" s="202" t="s">
        <v>420</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85</v>
      </c>
      <c r="G26" s="50" t="s">
        <v>85</v>
      </c>
      <c r="H26" s="50" t="s">
        <v>85</v>
      </c>
      <c r="I26" s="184">
        <f>SUM(C26:H26)</f>
        <v>19</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11</v>
      </c>
      <c r="F29" s="56"/>
      <c r="G29" s="56">
        <v>5</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1273</v>
      </c>
      <c r="F47" s="138"/>
      <c r="G47" s="104" t="s">
        <v>466</v>
      </c>
      <c r="H47" s="62">
        <v>200</v>
      </c>
      <c r="I47" s="104"/>
      <c r="J47" s="139" t="s">
        <v>1274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1275</v>
      </c>
      <c r="F49" s="138"/>
      <c r="G49" s="104" t="s">
        <v>466</v>
      </c>
      <c r="H49" s="62">
        <v>300</v>
      </c>
      <c r="I49" s="104"/>
      <c r="J49" s="139" t="s">
        <v>1274</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1276</v>
      </c>
      <c r="F51" s="160"/>
      <c r="G51" s="104" t="s">
        <v>1277</v>
      </c>
      <c r="H51" s="62"/>
      <c r="I51" s="104"/>
      <c r="J51" s="139" t="s">
        <v>1274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1278</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05" priority="2" stopIfTrue="1">
      <formula>$K$4=""</formula>
    </cfRule>
  </conditionalFormatting>
  <conditionalFormatting sqref="G1:H1 C5:E5 G5:K5 H8 C6:G11 H11 C22:F22 G29 G46:K46 E47:K49 J6:K6 C2:C3 C26:I27 K26:K27 C12 C29:E29 K3 I2 J8:K8 J7">
    <cfRule type="containsBlanks" dxfId="20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3" priority="4">
      <formula>LEN(TRIM(C24))=0</formula>
    </cfRule>
  </conditionalFormatting>
  <conditionalFormatting sqref="E24:F24">
    <cfRule type="containsBlanks" dxfId="202" priority="3">
      <formula>LEN(TRIM(E24))=0</formula>
    </cfRule>
  </conditionalFormatting>
  <conditionalFormatting sqref="J9:K9 J11:K11 J10">
    <cfRule type="containsBlanks" dxfId="201"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6B5893E-AC7E-4C87-9DD6-60546A73AD0C}">
      <formula1>0</formula1>
    </dataValidation>
    <dataValidation type="list" allowBlank="1" showInputMessage="1" showErrorMessage="1" sqref="J2:K2" xr:uid="{63481C49-B7B6-4F40-A286-AAE251A0DF33}">
      <formula1>"保育所,認定こども園,小規模保育事業"</formula1>
    </dataValidation>
  </dataValidations>
  <hyperlinks>
    <hyperlink ref="A1:B1" location="公表用一覧!A1" display="&lt; 戻る" xr:uid="{3ADE2175-285C-48DF-9FD9-1C39A3FC6B5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827AF-4744-4088-92C1-043E67202AA7}">
  <dimension ref="A1:N11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45569</v>
      </c>
      <c r="H1" s="229"/>
      <c r="I1" s="33" t="s">
        <v>390</v>
      </c>
      <c r="J1" s="230">
        <v>45748</v>
      </c>
      <c r="K1" s="231"/>
      <c r="L1" s="34"/>
      <c r="M1" s="34"/>
      <c r="N1" s="34"/>
    </row>
    <row r="2" spans="1:14" ht="27" customHeight="1" x14ac:dyDescent="0.4">
      <c r="A2" s="128" t="s">
        <v>391</v>
      </c>
      <c r="B2" s="127"/>
      <c r="C2" s="472" t="s">
        <v>1827</v>
      </c>
      <c r="D2" s="473"/>
      <c r="E2" s="473"/>
      <c r="F2" s="473"/>
      <c r="G2" s="473"/>
      <c r="H2" s="474"/>
      <c r="I2" s="36" t="s">
        <v>95</v>
      </c>
      <c r="J2" s="238" t="s">
        <v>852</v>
      </c>
      <c r="K2" s="239"/>
      <c r="L2" s="37"/>
      <c r="M2" s="37"/>
      <c r="N2" s="37"/>
    </row>
    <row r="3" spans="1:14" ht="27" customHeight="1" x14ac:dyDescent="0.4">
      <c r="A3" s="128"/>
      <c r="B3" s="127"/>
      <c r="C3" s="475"/>
      <c r="D3" s="473"/>
      <c r="E3" s="473"/>
      <c r="F3" s="473"/>
      <c r="G3" s="473"/>
      <c r="H3" s="474"/>
      <c r="I3" s="240" t="s">
        <v>393</v>
      </c>
      <c r="J3" s="241"/>
      <c r="K3" s="38">
        <v>337</v>
      </c>
      <c r="L3" s="37"/>
      <c r="M3" s="37"/>
      <c r="N3" s="37"/>
    </row>
    <row r="4" spans="1:14" ht="27" customHeight="1" x14ac:dyDescent="0.4">
      <c r="A4" s="206"/>
      <c r="B4" s="207"/>
      <c r="C4" s="476"/>
      <c r="D4" s="477"/>
      <c r="E4" s="477"/>
      <c r="F4" s="477"/>
      <c r="G4" s="477"/>
      <c r="H4" s="478"/>
      <c r="I4" s="240" t="s">
        <v>394</v>
      </c>
      <c r="J4" s="241"/>
      <c r="K4" s="39">
        <v>338</v>
      </c>
      <c r="L4" s="37"/>
      <c r="M4" s="37"/>
      <c r="N4" s="37"/>
    </row>
    <row r="5" spans="1:14" ht="27" customHeight="1" x14ac:dyDescent="0.4">
      <c r="A5" s="262" t="s">
        <v>395</v>
      </c>
      <c r="B5" s="263"/>
      <c r="C5" s="264" t="s">
        <v>1700</v>
      </c>
      <c r="D5" s="265"/>
      <c r="E5" s="266"/>
      <c r="F5" s="40" t="s">
        <v>396</v>
      </c>
      <c r="G5" s="268" t="str">
        <f>HYPERLINK("http://otakanomori.tksg.ed.jp")</f>
        <v>http://otakanomori.tksg.ed.jp</v>
      </c>
      <c r="H5" s="265"/>
      <c r="I5" s="265"/>
      <c r="J5" s="265"/>
      <c r="K5" s="267"/>
      <c r="L5" s="37"/>
      <c r="M5" s="37"/>
      <c r="N5" s="37"/>
    </row>
    <row r="6" spans="1:14" ht="27" customHeight="1" x14ac:dyDescent="0.4">
      <c r="A6" s="124" t="s">
        <v>1828</v>
      </c>
      <c r="B6" s="145"/>
      <c r="C6" s="248" t="s">
        <v>1701</v>
      </c>
      <c r="D6" s="249"/>
      <c r="E6" s="249"/>
      <c r="F6" s="249"/>
      <c r="G6" s="249"/>
      <c r="H6" s="254" t="s">
        <v>399</v>
      </c>
      <c r="I6" s="111" t="s">
        <v>400</v>
      </c>
      <c r="J6" s="256">
        <v>12</v>
      </c>
      <c r="K6" s="257"/>
      <c r="L6" s="41"/>
      <c r="M6" s="41"/>
      <c r="N6" s="41"/>
    </row>
    <row r="7" spans="1:14" ht="27" customHeight="1" x14ac:dyDescent="0.4">
      <c r="A7" s="126"/>
      <c r="B7" s="146"/>
      <c r="C7" s="250"/>
      <c r="D7" s="251"/>
      <c r="E7" s="251"/>
      <c r="F7" s="251"/>
      <c r="G7" s="251"/>
      <c r="H7" s="255"/>
      <c r="I7" s="258" t="s">
        <v>401</v>
      </c>
      <c r="J7" s="481" t="s">
        <v>700</v>
      </c>
      <c r="K7" s="482"/>
      <c r="L7" s="41"/>
      <c r="M7" s="41"/>
      <c r="N7" s="41"/>
    </row>
    <row r="8" spans="1:14" ht="27" customHeight="1" x14ac:dyDescent="0.4">
      <c r="A8" s="188"/>
      <c r="B8" s="189"/>
      <c r="C8" s="252"/>
      <c r="D8" s="253"/>
      <c r="E8" s="253"/>
      <c r="F8" s="253"/>
      <c r="G8" s="253"/>
      <c r="H8" s="42" t="s">
        <v>519</v>
      </c>
      <c r="I8" s="259"/>
      <c r="J8" s="479">
        <v>10</v>
      </c>
      <c r="K8" s="480"/>
      <c r="L8" s="41"/>
      <c r="M8" s="41"/>
      <c r="N8" s="41"/>
    </row>
    <row r="9" spans="1:14" ht="27" customHeight="1" x14ac:dyDescent="0.4">
      <c r="A9" s="124" t="s">
        <v>1829</v>
      </c>
      <c r="B9" s="145"/>
      <c r="C9" s="358" t="s">
        <v>1702</v>
      </c>
      <c r="D9" s="249"/>
      <c r="E9" s="249"/>
      <c r="F9" s="249"/>
      <c r="G9" s="249"/>
      <c r="H9" s="254" t="s">
        <v>399</v>
      </c>
      <c r="I9" s="111" t="s">
        <v>400</v>
      </c>
      <c r="J9" s="256" t="s">
        <v>1830</v>
      </c>
      <c r="K9" s="257"/>
      <c r="L9" s="41"/>
      <c r="M9" s="41"/>
      <c r="N9" s="41"/>
    </row>
    <row r="10" spans="1:14" ht="27" customHeight="1" x14ac:dyDescent="0.4">
      <c r="A10" s="126"/>
      <c r="B10" s="146"/>
      <c r="C10" s="250"/>
      <c r="D10" s="251"/>
      <c r="E10" s="251"/>
      <c r="F10" s="251"/>
      <c r="G10" s="251"/>
      <c r="H10" s="255"/>
      <c r="I10" s="258" t="s">
        <v>401</v>
      </c>
      <c r="J10" s="260" t="s">
        <v>700</v>
      </c>
      <c r="K10" s="261"/>
      <c r="L10" s="41"/>
      <c r="M10" s="41"/>
      <c r="N10" s="41"/>
    </row>
    <row r="11" spans="1:14" ht="27" customHeight="1" x14ac:dyDescent="0.4">
      <c r="A11" s="188"/>
      <c r="B11" s="189"/>
      <c r="C11" s="252"/>
      <c r="D11" s="253"/>
      <c r="E11" s="253"/>
      <c r="F11" s="253"/>
      <c r="G11" s="253"/>
      <c r="H11" s="42" t="s">
        <v>1831</v>
      </c>
      <c r="I11" s="259"/>
      <c r="J11" s="479">
        <v>1</v>
      </c>
      <c r="K11" s="480"/>
      <c r="L11" s="41"/>
      <c r="M11" s="41"/>
      <c r="N11" s="41"/>
    </row>
    <row r="12" spans="1:14" ht="27" customHeight="1" x14ac:dyDescent="0.4">
      <c r="A12" s="124" t="s">
        <v>1832</v>
      </c>
      <c r="B12" s="145"/>
      <c r="C12" s="358" t="s">
        <v>1833</v>
      </c>
      <c r="D12" s="458"/>
      <c r="E12" s="458"/>
      <c r="F12" s="458"/>
      <c r="G12" s="458"/>
      <c r="H12" s="458"/>
      <c r="I12" s="458"/>
      <c r="J12" s="458"/>
      <c r="K12" s="459"/>
      <c r="L12" s="41"/>
      <c r="M12" s="41"/>
      <c r="N12" s="41"/>
    </row>
    <row r="13" spans="1:14" ht="27" customHeight="1" x14ac:dyDescent="0.4">
      <c r="A13" s="126"/>
      <c r="B13" s="146"/>
      <c r="C13" s="460"/>
      <c r="D13" s="461"/>
      <c r="E13" s="461"/>
      <c r="F13" s="461"/>
      <c r="G13" s="461"/>
      <c r="H13" s="461"/>
      <c r="I13" s="461"/>
      <c r="J13" s="461"/>
      <c r="K13" s="462"/>
      <c r="L13" s="41"/>
      <c r="M13" s="41"/>
      <c r="N13" s="41"/>
    </row>
    <row r="14" spans="1:14" ht="27" customHeight="1" x14ac:dyDescent="0.4">
      <c r="A14" s="126"/>
      <c r="B14" s="146"/>
      <c r="C14" s="460"/>
      <c r="D14" s="461"/>
      <c r="E14" s="461"/>
      <c r="F14" s="461"/>
      <c r="G14" s="461"/>
      <c r="H14" s="461"/>
      <c r="I14" s="461"/>
      <c r="J14" s="461"/>
      <c r="K14" s="462"/>
      <c r="L14" s="41"/>
      <c r="M14" s="41"/>
      <c r="N14" s="41"/>
    </row>
    <row r="15" spans="1:14" ht="27" customHeight="1" x14ac:dyDescent="0.4">
      <c r="A15" s="126"/>
      <c r="B15" s="146"/>
      <c r="C15" s="460"/>
      <c r="D15" s="461"/>
      <c r="E15" s="461"/>
      <c r="F15" s="461"/>
      <c r="G15" s="461"/>
      <c r="H15" s="461"/>
      <c r="I15" s="461"/>
      <c r="J15" s="461"/>
      <c r="K15" s="462"/>
      <c r="L15" s="41"/>
      <c r="M15" s="41"/>
      <c r="N15" s="41"/>
    </row>
    <row r="16" spans="1:14" ht="27" customHeight="1" x14ac:dyDescent="0.4">
      <c r="A16" s="126"/>
      <c r="B16" s="146"/>
      <c r="C16" s="460"/>
      <c r="D16" s="461"/>
      <c r="E16" s="461"/>
      <c r="F16" s="461"/>
      <c r="G16" s="461"/>
      <c r="H16" s="461"/>
      <c r="I16" s="461"/>
      <c r="J16" s="461"/>
      <c r="K16" s="462"/>
      <c r="L16" s="41"/>
      <c r="M16" s="41"/>
      <c r="N16" s="41"/>
    </row>
    <row r="17" spans="1:14" ht="27" customHeight="1" x14ac:dyDescent="0.4">
      <c r="A17" s="126"/>
      <c r="B17" s="146"/>
      <c r="C17" s="460"/>
      <c r="D17" s="461"/>
      <c r="E17" s="461"/>
      <c r="F17" s="461"/>
      <c r="G17" s="461"/>
      <c r="H17" s="461"/>
      <c r="I17" s="461"/>
      <c r="J17" s="461"/>
      <c r="K17" s="462"/>
      <c r="L17" s="41"/>
      <c r="M17" s="41"/>
      <c r="N17" s="41"/>
    </row>
    <row r="18" spans="1:14" ht="27" customHeight="1" x14ac:dyDescent="0.4">
      <c r="A18" s="126"/>
      <c r="B18" s="146"/>
      <c r="C18" s="460"/>
      <c r="D18" s="461"/>
      <c r="E18" s="461"/>
      <c r="F18" s="461"/>
      <c r="G18" s="461"/>
      <c r="H18" s="461"/>
      <c r="I18" s="461"/>
      <c r="J18" s="461"/>
      <c r="K18" s="462"/>
      <c r="L18" s="41"/>
      <c r="M18" s="41"/>
      <c r="N18" s="41"/>
    </row>
    <row r="19" spans="1:14" ht="27" customHeight="1" x14ac:dyDescent="0.4">
      <c r="A19" s="126"/>
      <c r="B19" s="146"/>
      <c r="C19" s="460"/>
      <c r="D19" s="461"/>
      <c r="E19" s="461"/>
      <c r="F19" s="461"/>
      <c r="G19" s="461"/>
      <c r="H19" s="461"/>
      <c r="I19" s="461"/>
      <c r="J19" s="461"/>
      <c r="K19" s="462"/>
      <c r="L19" s="41"/>
      <c r="M19" s="41"/>
      <c r="N19" s="41"/>
    </row>
    <row r="20" spans="1:14" ht="27" customHeight="1" x14ac:dyDescent="0.4">
      <c r="A20" s="188"/>
      <c r="B20" s="189"/>
      <c r="C20" s="463"/>
      <c r="D20" s="464"/>
      <c r="E20" s="464"/>
      <c r="F20" s="464"/>
      <c r="G20" s="464"/>
      <c r="H20" s="464"/>
      <c r="I20" s="464"/>
      <c r="J20" s="464"/>
      <c r="K20" s="465"/>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466" t="s">
        <v>1834</v>
      </c>
      <c r="H22" s="467"/>
      <c r="I22" s="43" t="s">
        <v>416</v>
      </c>
      <c r="J22" s="198" t="s">
        <v>1835</v>
      </c>
      <c r="K22" s="199"/>
      <c r="L22" s="41"/>
      <c r="M22" s="41"/>
      <c r="N22" s="41"/>
    </row>
    <row r="23" spans="1:14" ht="27" customHeight="1" x14ac:dyDescent="0.4">
      <c r="A23" s="128"/>
      <c r="B23" s="127"/>
      <c r="C23" s="200" t="s">
        <v>417</v>
      </c>
      <c r="D23" s="201"/>
      <c r="E23" s="200" t="s">
        <v>418</v>
      </c>
      <c r="F23" s="201"/>
      <c r="G23" s="468"/>
      <c r="H23" s="469"/>
      <c r="I23" s="43" t="s">
        <v>419</v>
      </c>
      <c r="J23" s="198" t="s">
        <v>1835</v>
      </c>
      <c r="K23" s="199"/>
      <c r="L23" s="41"/>
      <c r="M23" s="41"/>
      <c r="N23" s="41"/>
    </row>
    <row r="24" spans="1:14" ht="27" customHeight="1" x14ac:dyDescent="0.4">
      <c r="A24" s="206"/>
      <c r="B24" s="207"/>
      <c r="C24" s="202" t="s">
        <v>656</v>
      </c>
      <c r="D24" s="203"/>
      <c r="E24" s="202" t="s">
        <v>602</v>
      </c>
      <c r="F24" s="203"/>
      <c r="G24" s="470"/>
      <c r="H24" s="471"/>
      <c r="I24" s="44" t="s">
        <v>421</v>
      </c>
      <c r="J24" s="204" t="s">
        <v>1835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15</v>
      </c>
      <c r="D26" s="50">
        <v>20</v>
      </c>
      <c r="E26" s="50">
        <v>20</v>
      </c>
      <c r="F26" s="50">
        <v>38</v>
      </c>
      <c r="G26" s="50">
        <v>40</v>
      </c>
      <c r="H26" s="50">
        <v>40</v>
      </c>
      <c r="I26" s="184">
        <f>SUM(C26:H26)</f>
        <v>173</v>
      </c>
      <c r="J26" s="185"/>
      <c r="K26" s="51" t="s">
        <v>1703</v>
      </c>
      <c r="L26" s="47"/>
      <c r="M26" s="47"/>
      <c r="N26" s="47"/>
    </row>
    <row r="27" spans="1:14" ht="27" customHeight="1" x14ac:dyDescent="0.4">
      <c r="A27" s="52"/>
      <c r="B27" s="53" t="s">
        <v>432</v>
      </c>
      <c r="C27" s="42">
        <v>15</v>
      </c>
      <c r="D27" s="42">
        <v>16</v>
      </c>
      <c r="E27" s="42">
        <v>16</v>
      </c>
      <c r="F27" s="42" t="s">
        <v>1835</v>
      </c>
      <c r="G27" s="42" t="s">
        <v>1835</v>
      </c>
      <c r="H27" s="42" t="s">
        <v>1835</v>
      </c>
      <c r="I27" s="186">
        <f>SUM(C27:H27)</f>
        <v>47</v>
      </c>
      <c r="J27" s="187"/>
      <c r="K27" s="54" t="s">
        <v>1703</v>
      </c>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2</v>
      </c>
      <c r="E29" s="56">
        <v>30</v>
      </c>
      <c r="F29" s="56">
        <v>1</v>
      </c>
      <c r="G29" s="56">
        <v>0</v>
      </c>
      <c r="H29" s="56">
        <v>7</v>
      </c>
      <c r="I29" s="56">
        <v>0</v>
      </c>
      <c r="J29" s="56">
        <v>2</v>
      </c>
      <c r="K29" s="57">
        <v>0</v>
      </c>
      <c r="L29" s="47"/>
      <c r="M29" s="47"/>
      <c r="N29" s="47"/>
    </row>
    <row r="30" spans="1:14" ht="27" customHeight="1" thickBot="1" x14ac:dyDescent="0.45">
      <c r="A30" s="103"/>
      <c r="B30" s="58" t="s">
        <v>444</v>
      </c>
      <c r="C30" s="59" t="s">
        <v>445</v>
      </c>
      <c r="D30" s="59" t="s">
        <v>445</v>
      </c>
      <c r="E30" s="59">
        <v>20</v>
      </c>
      <c r="F30" s="59">
        <v>0</v>
      </c>
      <c r="G30" s="59">
        <v>0</v>
      </c>
      <c r="H30" s="59">
        <v>0</v>
      </c>
      <c r="I30" s="59">
        <v>8</v>
      </c>
      <c r="J30" s="59">
        <v>0</v>
      </c>
      <c r="K30" s="60">
        <v>3</v>
      </c>
      <c r="L30" s="47"/>
      <c r="M30" s="47"/>
      <c r="N30" s="47"/>
    </row>
    <row r="31" spans="1:14" ht="20.25" customHeight="1" x14ac:dyDescent="0.4">
      <c r="A31" s="126" t="s">
        <v>446</v>
      </c>
      <c r="B31" s="146"/>
      <c r="C31" s="190" t="s">
        <v>447</v>
      </c>
      <c r="D31" s="191"/>
      <c r="E31" s="192"/>
      <c r="F31" s="190" t="s">
        <v>448</v>
      </c>
      <c r="G31" s="191"/>
      <c r="H31" s="192"/>
      <c r="I31" s="190" t="s">
        <v>449</v>
      </c>
      <c r="J31" s="191"/>
      <c r="K31" s="457"/>
    </row>
    <row r="32" spans="1:14" ht="20.25" customHeight="1" x14ac:dyDescent="0.4">
      <c r="A32" s="126"/>
      <c r="B32" s="146"/>
      <c r="C32" s="320" t="s">
        <v>1836</v>
      </c>
      <c r="D32" s="321"/>
      <c r="E32" s="337"/>
      <c r="F32" s="320" t="s">
        <v>1837</v>
      </c>
      <c r="G32" s="321"/>
      <c r="H32" s="337"/>
      <c r="I32" s="320" t="s">
        <v>1838</v>
      </c>
      <c r="J32" s="321"/>
      <c r="K32" s="322"/>
    </row>
    <row r="33" spans="1:11" ht="20.25" customHeight="1" x14ac:dyDescent="0.4">
      <c r="A33" s="126"/>
      <c r="B33" s="146"/>
      <c r="C33" s="323"/>
      <c r="D33" s="324"/>
      <c r="E33" s="338"/>
      <c r="F33" s="323"/>
      <c r="G33" s="324"/>
      <c r="H33" s="338"/>
      <c r="I33" s="323"/>
      <c r="J33" s="324"/>
      <c r="K33" s="325"/>
    </row>
    <row r="34" spans="1:11" ht="20.25" customHeight="1" x14ac:dyDescent="0.4">
      <c r="A34" s="126"/>
      <c r="B34" s="146"/>
      <c r="C34" s="323"/>
      <c r="D34" s="324"/>
      <c r="E34" s="338"/>
      <c r="F34" s="323"/>
      <c r="G34" s="324"/>
      <c r="H34" s="338"/>
      <c r="I34" s="323"/>
      <c r="J34" s="324"/>
      <c r="K34" s="325"/>
    </row>
    <row r="35" spans="1:11" ht="20.25" customHeight="1" x14ac:dyDescent="0.4">
      <c r="A35" s="126"/>
      <c r="B35" s="146"/>
      <c r="C35" s="323"/>
      <c r="D35" s="324"/>
      <c r="E35" s="338"/>
      <c r="F35" s="323"/>
      <c r="G35" s="324"/>
      <c r="H35" s="338"/>
      <c r="I35" s="323"/>
      <c r="J35" s="324"/>
      <c r="K35" s="325"/>
    </row>
    <row r="36" spans="1:11" ht="20.25" customHeight="1" x14ac:dyDescent="0.4">
      <c r="A36" s="126"/>
      <c r="B36" s="146"/>
      <c r="C36" s="323"/>
      <c r="D36" s="324"/>
      <c r="E36" s="338"/>
      <c r="F36" s="323"/>
      <c r="G36" s="324"/>
      <c r="H36" s="338"/>
      <c r="I36" s="323"/>
      <c r="J36" s="324"/>
      <c r="K36" s="325"/>
    </row>
    <row r="37" spans="1:11" ht="20.25" customHeight="1" x14ac:dyDescent="0.4">
      <c r="A37" s="126"/>
      <c r="B37" s="146"/>
      <c r="C37" s="323"/>
      <c r="D37" s="324"/>
      <c r="E37" s="338"/>
      <c r="F37" s="323"/>
      <c r="G37" s="324"/>
      <c r="H37" s="338"/>
      <c r="I37" s="323"/>
      <c r="J37" s="324"/>
      <c r="K37" s="325"/>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320" t="s">
        <v>1839</v>
      </c>
      <c r="D39" s="321"/>
      <c r="E39" s="337"/>
      <c r="F39" s="329"/>
      <c r="G39" s="330"/>
      <c r="H39" s="331"/>
      <c r="I39" s="320" t="s">
        <v>1840</v>
      </c>
      <c r="J39" s="321"/>
      <c r="K39" s="322"/>
    </row>
    <row r="40" spans="1:11" ht="20.25" customHeight="1" x14ac:dyDescent="0.4">
      <c r="A40" s="126"/>
      <c r="B40" s="146"/>
      <c r="C40" s="323"/>
      <c r="D40" s="324"/>
      <c r="E40" s="338"/>
      <c r="F40" s="329"/>
      <c r="G40" s="330"/>
      <c r="H40" s="331"/>
      <c r="I40" s="323"/>
      <c r="J40" s="324"/>
      <c r="K40" s="325"/>
    </row>
    <row r="41" spans="1:11" ht="20.25" customHeight="1" x14ac:dyDescent="0.4">
      <c r="A41" s="126"/>
      <c r="B41" s="146"/>
      <c r="C41" s="323"/>
      <c r="D41" s="324"/>
      <c r="E41" s="338"/>
      <c r="F41" s="329"/>
      <c r="G41" s="330"/>
      <c r="H41" s="331"/>
      <c r="I41" s="323"/>
      <c r="J41" s="324"/>
      <c r="K41" s="325"/>
    </row>
    <row r="42" spans="1:11" ht="20.25" customHeight="1" x14ac:dyDescent="0.4">
      <c r="A42" s="126"/>
      <c r="B42" s="146"/>
      <c r="C42" s="323"/>
      <c r="D42" s="324"/>
      <c r="E42" s="338"/>
      <c r="F42" s="329"/>
      <c r="G42" s="330"/>
      <c r="H42" s="331"/>
      <c r="I42" s="323"/>
      <c r="J42" s="324"/>
      <c r="K42" s="325"/>
    </row>
    <row r="43" spans="1:11" ht="20.25" customHeight="1" x14ac:dyDescent="0.4">
      <c r="A43" s="126"/>
      <c r="B43" s="146"/>
      <c r="C43" s="323"/>
      <c r="D43" s="324"/>
      <c r="E43" s="338"/>
      <c r="F43" s="329"/>
      <c r="G43" s="330"/>
      <c r="H43" s="331"/>
      <c r="I43" s="323"/>
      <c r="J43" s="324"/>
      <c r="K43" s="325"/>
    </row>
    <row r="44" spans="1:11" ht="20.25" customHeight="1" x14ac:dyDescent="0.4">
      <c r="A44" s="188"/>
      <c r="B44" s="189"/>
      <c r="C44" s="453"/>
      <c r="D44" s="454"/>
      <c r="E44" s="455"/>
      <c r="F44" s="332"/>
      <c r="G44" s="333"/>
      <c r="H44" s="334"/>
      <c r="I44" s="453"/>
      <c r="J44" s="454"/>
      <c r="K44" s="456"/>
    </row>
    <row r="45" spans="1:11" ht="20.25" customHeight="1" x14ac:dyDescent="0.4">
      <c r="A45" s="124" t="s">
        <v>458</v>
      </c>
      <c r="B45" s="145"/>
      <c r="C45" s="147" t="s">
        <v>459</v>
      </c>
      <c r="D45" s="148"/>
      <c r="E45" s="149" t="s">
        <v>460</v>
      </c>
      <c r="F45" s="149"/>
      <c r="G45" s="61" t="s">
        <v>461</v>
      </c>
      <c r="H45" s="61" t="s">
        <v>1841</v>
      </c>
      <c r="I45" s="61" t="s">
        <v>95</v>
      </c>
      <c r="J45" s="150" t="s">
        <v>463</v>
      </c>
      <c r="K45" s="151"/>
    </row>
    <row r="46" spans="1:11" ht="20.25" customHeight="1" x14ac:dyDescent="0.4">
      <c r="A46" s="126"/>
      <c r="B46" s="146"/>
      <c r="C46" s="157" t="s">
        <v>464</v>
      </c>
      <c r="D46" s="158"/>
      <c r="E46" s="159" t="s">
        <v>1842</v>
      </c>
      <c r="F46" s="159"/>
      <c r="G46" s="104" t="s">
        <v>466</v>
      </c>
      <c r="H46" s="97">
        <v>8000</v>
      </c>
      <c r="I46" s="104" t="s">
        <v>468</v>
      </c>
      <c r="J46" s="139" t="s">
        <v>544</v>
      </c>
      <c r="K46" s="140"/>
    </row>
    <row r="47" spans="1:11" ht="20.25" customHeight="1" x14ac:dyDescent="0.4">
      <c r="A47" s="126"/>
      <c r="B47" s="146"/>
      <c r="C47" s="157" t="s">
        <v>470</v>
      </c>
      <c r="D47" s="158"/>
      <c r="E47" s="138" t="s">
        <v>471</v>
      </c>
      <c r="F47" s="138"/>
      <c r="G47" s="104" t="s">
        <v>479</v>
      </c>
      <c r="H47" s="88" t="s">
        <v>1843</v>
      </c>
      <c r="I47" s="104" t="s">
        <v>468</v>
      </c>
      <c r="J47" s="139" t="s">
        <v>544</v>
      </c>
      <c r="K47" s="140"/>
    </row>
    <row r="48" spans="1:11" ht="20.25" customHeight="1" x14ac:dyDescent="0.4">
      <c r="A48" s="126"/>
      <c r="B48" s="146"/>
      <c r="C48" s="157" t="s">
        <v>476</v>
      </c>
      <c r="D48" s="158"/>
      <c r="E48" s="138" t="s">
        <v>1844</v>
      </c>
      <c r="F48" s="138"/>
      <c r="G48" s="104" t="s">
        <v>541</v>
      </c>
      <c r="H48" s="97" t="s">
        <v>1845</v>
      </c>
      <c r="I48" s="104" t="s">
        <v>579</v>
      </c>
      <c r="J48" s="139" t="s">
        <v>544</v>
      </c>
      <c r="K48" s="140"/>
    </row>
    <row r="49" spans="1:14" ht="20.25" customHeight="1" x14ac:dyDescent="0.4">
      <c r="A49" s="126"/>
      <c r="B49" s="146"/>
      <c r="C49" s="157" t="s">
        <v>477</v>
      </c>
      <c r="D49" s="158"/>
      <c r="E49" s="138" t="s">
        <v>1846</v>
      </c>
      <c r="F49" s="138"/>
      <c r="G49" s="104" t="s">
        <v>466</v>
      </c>
      <c r="H49" s="97">
        <v>2980</v>
      </c>
      <c r="I49" s="104" t="s">
        <v>468</v>
      </c>
      <c r="J49" s="139" t="s">
        <v>583</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30" customHeight="1" x14ac:dyDescent="0.4">
      <c r="A55" s="126"/>
      <c r="B55" s="146"/>
      <c r="C55" s="447" t="s">
        <v>1847</v>
      </c>
      <c r="D55" s="448"/>
      <c r="E55" s="449" t="s">
        <v>1844</v>
      </c>
      <c r="F55" s="450"/>
      <c r="G55" s="98" t="s">
        <v>1848</v>
      </c>
      <c r="H55" s="451" t="s">
        <v>1849</v>
      </c>
      <c r="I55" s="99" t="s">
        <v>1835</v>
      </c>
      <c r="J55" s="440" t="s">
        <v>849</v>
      </c>
      <c r="K55" s="441"/>
    </row>
    <row r="56" spans="1:14" ht="30" customHeight="1" x14ac:dyDescent="0.4">
      <c r="A56" s="126"/>
      <c r="B56" s="146"/>
      <c r="C56" s="442" t="s">
        <v>1850</v>
      </c>
      <c r="D56" s="443"/>
      <c r="E56" s="444" t="s">
        <v>1851</v>
      </c>
      <c r="F56" s="445"/>
      <c r="G56" s="100" t="s">
        <v>1848</v>
      </c>
      <c r="H56" s="452"/>
      <c r="I56" s="101" t="s">
        <v>1835</v>
      </c>
      <c r="J56" s="152" t="s">
        <v>849</v>
      </c>
      <c r="K56" s="446"/>
    </row>
    <row r="57" spans="1:14" ht="0.75" customHeight="1" x14ac:dyDescent="0.4">
      <c r="A57" s="126"/>
      <c r="B57" s="146"/>
      <c r="C57" s="136"/>
      <c r="D57" s="137"/>
      <c r="E57" s="444"/>
      <c r="F57" s="445"/>
      <c r="G57" s="100"/>
      <c r="H57" s="114"/>
      <c r="I57" s="101"/>
      <c r="J57" s="105"/>
      <c r="K57" s="113"/>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435" t="s">
        <v>1852</v>
      </c>
      <c r="D60" s="436"/>
      <c r="E60" s="436"/>
      <c r="F60" s="436"/>
      <c r="G60" s="436"/>
      <c r="H60" s="436"/>
      <c r="I60" s="436"/>
      <c r="J60" s="436"/>
      <c r="K60" s="437"/>
    </row>
    <row r="61" spans="1:14" ht="20.25" customHeight="1" x14ac:dyDescent="0.4">
      <c r="A61" s="126"/>
      <c r="B61" s="127"/>
      <c r="C61" s="435"/>
      <c r="D61" s="436"/>
      <c r="E61" s="436"/>
      <c r="F61" s="436"/>
      <c r="G61" s="436"/>
      <c r="H61" s="436"/>
      <c r="I61" s="436"/>
      <c r="J61" s="436"/>
      <c r="K61" s="437"/>
    </row>
    <row r="62" spans="1:14" ht="20.25" customHeight="1" x14ac:dyDescent="0.4">
      <c r="A62" s="126"/>
      <c r="B62" s="127"/>
      <c r="C62" s="435"/>
      <c r="D62" s="436"/>
      <c r="E62" s="436"/>
      <c r="F62" s="436"/>
      <c r="G62" s="436"/>
      <c r="H62" s="436"/>
      <c r="I62" s="436"/>
      <c r="J62" s="436"/>
      <c r="K62" s="437"/>
    </row>
    <row r="63" spans="1:14" ht="20.25" customHeight="1" x14ac:dyDescent="0.4">
      <c r="A63" s="128"/>
      <c r="B63" s="127"/>
      <c r="C63" s="436"/>
      <c r="D63" s="436"/>
      <c r="E63" s="436"/>
      <c r="F63" s="436"/>
      <c r="G63" s="436"/>
      <c r="H63" s="436"/>
      <c r="I63" s="436"/>
      <c r="J63" s="436"/>
      <c r="K63" s="437"/>
    </row>
    <row r="64" spans="1:14" ht="20.25" customHeight="1" thickBot="1" x14ac:dyDescent="0.45">
      <c r="A64" s="129"/>
      <c r="B64" s="130"/>
      <c r="C64" s="438"/>
      <c r="D64" s="438"/>
      <c r="E64" s="438"/>
      <c r="F64" s="438"/>
      <c r="G64" s="438"/>
      <c r="H64" s="438"/>
      <c r="I64" s="438"/>
      <c r="J64" s="438"/>
      <c r="K64" s="439"/>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K68" s="108"/>
    </row>
    <row r="69" spans="1:11" ht="26.25" customHeight="1" x14ac:dyDescent="0.4">
      <c r="A69" s="92"/>
      <c r="K69" s="108"/>
    </row>
    <row r="70" spans="1:11" ht="26.25" customHeight="1" x14ac:dyDescent="0.4">
      <c r="A70" s="92"/>
      <c r="K70" s="108"/>
    </row>
    <row r="71" spans="1:11" ht="26.25" customHeight="1" x14ac:dyDescent="0.4">
      <c r="A71" s="92"/>
      <c r="K71" s="108"/>
    </row>
    <row r="72" spans="1:11" ht="26.25" customHeight="1" x14ac:dyDescent="0.4">
      <c r="A72" s="92"/>
      <c r="K72" s="108"/>
    </row>
    <row r="73" spans="1:11" ht="26.25" customHeight="1" x14ac:dyDescent="0.4">
      <c r="A73" s="92"/>
      <c r="K73" s="108"/>
    </row>
    <row r="74" spans="1:11" ht="26.25" customHeight="1" x14ac:dyDescent="0.4">
      <c r="A74" s="92"/>
      <c r="K74" s="108"/>
    </row>
    <row r="75" spans="1:11" ht="26.25" customHeight="1" x14ac:dyDescent="0.4">
      <c r="A75" s="92"/>
      <c r="K75" s="108"/>
    </row>
    <row r="76" spans="1:11" ht="26.25" customHeight="1" x14ac:dyDescent="0.4">
      <c r="A76" s="92"/>
      <c r="K76" s="108"/>
    </row>
    <row r="77" spans="1:11" ht="26.25" customHeight="1" x14ac:dyDescent="0.4">
      <c r="A77" s="92"/>
      <c r="K77" s="108"/>
    </row>
    <row r="78" spans="1:11" ht="26.25" customHeight="1" x14ac:dyDescent="0.4">
      <c r="A78" s="92"/>
      <c r="K78" s="108"/>
    </row>
    <row r="79" spans="1:11" ht="26.25" customHeight="1" x14ac:dyDescent="0.4">
      <c r="A79" s="92"/>
      <c r="K79" s="108"/>
    </row>
    <row r="80" spans="1:11" ht="26.25" customHeight="1" x14ac:dyDescent="0.4">
      <c r="A80" s="92"/>
      <c r="K80" s="108"/>
    </row>
    <row r="81" spans="1:11" ht="26.25" customHeight="1" x14ac:dyDescent="0.4">
      <c r="A81" s="92"/>
      <c r="K81" s="108"/>
    </row>
    <row r="82" spans="1:11" ht="26.25" customHeight="1" x14ac:dyDescent="0.4">
      <c r="A82" s="92"/>
      <c r="K82" s="108"/>
    </row>
    <row r="83" spans="1:11" ht="26.25" customHeight="1" x14ac:dyDescent="0.4">
      <c r="A83" s="92"/>
      <c r="K83" s="108"/>
    </row>
    <row r="84" spans="1:11" ht="26.25" customHeight="1" x14ac:dyDescent="0.4">
      <c r="A84" s="92"/>
      <c r="K84" s="108"/>
    </row>
    <row r="85" spans="1:11" ht="26.25" customHeight="1" x14ac:dyDescent="0.4">
      <c r="A85" s="92"/>
      <c r="K85" s="108"/>
    </row>
    <row r="86" spans="1:11" ht="26.25" customHeight="1" x14ac:dyDescent="0.4">
      <c r="A86" s="92"/>
      <c r="K86" s="108"/>
    </row>
    <row r="87" spans="1:11" ht="26.25" customHeight="1" x14ac:dyDescent="0.4">
      <c r="A87" s="92"/>
      <c r="K87" s="108"/>
    </row>
    <row r="88" spans="1:11" ht="26.25" customHeight="1" x14ac:dyDescent="0.4">
      <c r="A88" s="92"/>
      <c r="K88" s="108"/>
    </row>
    <row r="89" spans="1:11" ht="26.25" customHeight="1" x14ac:dyDescent="0.4">
      <c r="A89" s="92"/>
      <c r="K89" s="108"/>
    </row>
    <row r="90" spans="1:11" ht="26.25" customHeight="1" x14ac:dyDescent="0.4">
      <c r="A90" s="92"/>
      <c r="K90" s="108"/>
    </row>
    <row r="91" spans="1:11" ht="26.25" customHeight="1" thickBot="1" x14ac:dyDescent="0.45">
      <c r="A91" s="93"/>
      <c r="B91" s="94"/>
      <c r="C91" s="94"/>
      <c r="D91" s="94"/>
      <c r="E91" s="94"/>
      <c r="F91" s="94"/>
      <c r="G91" s="94"/>
      <c r="H91" s="94"/>
      <c r="I91" s="94"/>
      <c r="J91" s="94"/>
      <c r="K91" s="95"/>
    </row>
    <row r="92" spans="1:11" ht="26.25" customHeight="1" x14ac:dyDescent="0.4">
      <c r="A92" s="89"/>
      <c r="B92" s="90"/>
      <c r="C92" s="90"/>
      <c r="D92" s="90"/>
      <c r="E92" s="90"/>
      <c r="F92" s="90"/>
      <c r="G92" s="90"/>
      <c r="H92" s="90"/>
      <c r="I92" s="90"/>
      <c r="J92" s="90"/>
      <c r="K92" s="91"/>
    </row>
    <row r="93" spans="1:11" ht="26.25" customHeight="1" x14ac:dyDescent="0.4">
      <c r="A93" s="92"/>
      <c r="K93" s="108"/>
    </row>
    <row r="94" spans="1:11" ht="26.25" customHeight="1" x14ac:dyDescent="0.4">
      <c r="A94" s="92"/>
      <c r="K94" s="108"/>
    </row>
    <row r="95" spans="1:11" ht="26.25" customHeight="1" x14ac:dyDescent="0.4">
      <c r="A95" s="92"/>
      <c r="K95" s="108"/>
    </row>
    <row r="96" spans="1:11" ht="26.25" customHeight="1" x14ac:dyDescent="0.4">
      <c r="A96" s="92"/>
      <c r="K96" s="108"/>
    </row>
    <row r="97" spans="1:11" ht="26.25" customHeight="1" x14ac:dyDescent="0.4">
      <c r="A97" s="92"/>
      <c r="K97" s="108"/>
    </row>
    <row r="98" spans="1:11" ht="26.25" customHeight="1" x14ac:dyDescent="0.4">
      <c r="A98" s="92"/>
      <c r="K98" s="108"/>
    </row>
    <row r="99" spans="1:11" ht="26.25" customHeight="1" x14ac:dyDescent="0.4">
      <c r="A99" s="92"/>
      <c r="K99" s="108"/>
    </row>
    <row r="100" spans="1:11" ht="26.25" customHeight="1" x14ac:dyDescent="0.4">
      <c r="A100" s="92"/>
      <c r="K100" s="108"/>
    </row>
    <row r="101" spans="1:11" ht="26.25" customHeight="1" x14ac:dyDescent="0.4">
      <c r="A101" s="92"/>
      <c r="K101" s="108"/>
    </row>
    <row r="102" spans="1:11" ht="26.25" customHeight="1" x14ac:dyDescent="0.4">
      <c r="A102" s="92"/>
      <c r="K102" s="108"/>
    </row>
    <row r="103" spans="1:11" ht="26.25" customHeight="1" x14ac:dyDescent="0.4">
      <c r="A103" s="92"/>
      <c r="K103" s="108"/>
    </row>
    <row r="104" spans="1:11" ht="26.25" customHeight="1" x14ac:dyDescent="0.4">
      <c r="A104" s="92"/>
      <c r="K104" s="108"/>
    </row>
    <row r="105" spans="1:11" ht="26.25" customHeight="1" x14ac:dyDescent="0.4">
      <c r="A105" s="92"/>
      <c r="K105" s="108"/>
    </row>
    <row r="106" spans="1:11" ht="26.25" customHeight="1" x14ac:dyDescent="0.4">
      <c r="A106" s="92"/>
      <c r="K106" s="108"/>
    </row>
    <row r="107" spans="1:11" ht="26.25" customHeight="1" x14ac:dyDescent="0.4">
      <c r="A107" s="92"/>
      <c r="K107" s="108"/>
    </row>
    <row r="108" spans="1:11" ht="26.25" customHeight="1" x14ac:dyDescent="0.4">
      <c r="A108" s="92"/>
      <c r="K108" s="108"/>
    </row>
    <row r="109" spans="1:11" ht="26.25" customHeight="1" x14ac:dyDescent="0.4">
      <c r="A109" s="92"/>
      <c r="K109" s="108"/>
    </row>
    <row r="110" spans="1:11" ht="26.25" customHeight="1" x14ac:dyDescent="0.4">
      <c r="A110" s="92"/>
      <c r="K110" s="108"/>
    </row>
    <row r="111" spans="1:11" ht="26.25" customHeight="1" x14ac:dyDescent="0.4">
      <c r="A111" s="92"/>
      <c r="K111" s="108"/>
    </row>
    <row r="112" spans="1:11" ht="26.25" customHeight="1" x14ac:dyDescent="0.4">
      <c r="A112" s="92"/>
      <c r="K112" s="108"/>
    </row>
    <row r="113" spans="1:11" ht="26.25" customHeight="1" x14ac:dyDescent="0.4">
      <c r="A113" s="92"/>
      <c r="K113" s="108"/>
    </row>
    <row r="114" spans="1:11" ht="26.25" customHeight="1" x14ac:dyDescent="0.4">
      <c r="A114" s="92"/>
      <c r="K114" s="108"/>
    </row>
    <row r="115" spans="1:11" ht="26.25" customHeight="1" x14ac:dyDescent="0.4">
      <c r="A115" s="92"/>
      <c r="K115" s="108"/>
    </row>
    <row r="116" spans="1:11" ht="26.25" customHeight="1" thickBot="1" x14ac:dyDescent="0.45">
      <c r="A116" s="93"/>
      <c r="B116" s="94"/>
      <c r="C116" s="94"/>
      <c r="D116" s="94"/>
      <c r="E116" s="94"/>
      <c r="F116" s="94"/>
      <c r="G116" s="94"/>
      <c r="H116" s="94"/>
      <c r="I116" s="94"/>
      <c r="J116" s="94"/>
      <c r="K116" s="95"/>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J55:K55"/>
    <mergeCell ref="C56:D56"/>
    <mergeCell ref="E56:F56"/>
    <mergeCell ref="J56:K56"/>
    <mergeCell ref="C57:D57"/>
    <mergeCell ref="E57:F57"/>
    <mergeCell ref="B52:B53"/>
    <mergeCell ref="C52:K52"/>
    <mergeCell ref="C53:K53"/>
    <mergeCell ref="A54:B57"/>
    <mergeCell ref="C54:D54"/>
    <mergeCell ref="E54:F54"/>
    <mergeCell ref="J54:K54"/>
    <mergeCell ref="C55:D55"/>
    <mergeCell ref="E55:F55"/>
    <mergeCell ref="H55:H56"/>
    <mergeCell ref="C50:D50"/>
    <mergeCell ref="E50:F50"/>
  </mergeCells>
  <phoneticPr fontId="2"/>
  <conditionalFormatting sqref="C24:F24">
    <cfRule type="containsBlanks" dxfId="200" priority="4">
      <formula>LEN(TRIM(C24))=0</formula>
    </cfRule>
  </conditionalFormatting>
  <conditionalFormatting sqref="C9:G11 J9:K11 H11 C27:I27 K27">
    <cfRule type="expression" dxfId="199" priority="3" stopIfTrue="1">
      <formula>$K$4=""</formula>
    </cfRule>
  </conditionalFormatting>
  <conditionalFormatting sqref="E47:K49 C6:G11 H11 C26:I27 K26:K27 G1:H1 I2 C2 K3 C5:E5 G5:K5 J6:K6 J7 H8 C12 C22:F22 C29:E29 G29 G46:K46">
    <cfRule type="containsBlanks" dxfId="198" priority="8">
      <formula>LEN(TRIM(C1))=0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K3:K4 C5:E5 G5:K5 C6:G11 J6:K11 H8 H11 C12 C22:G22 J22:K24 C24:F24 C26:K27 C29:K30 C32:K37 C39:K44 G46:K51 E47:F51 C55 E55 G55:J55 C57 C60:K64 C2 E57">
    <cfRule type="notContainsErrors" priority="2">
      <formula>NOT(ISERROR(C2))</formula>
    </cfRule>
  </conditionalFormatting>
  <conditionalFormatting sqref="J8:K9 J10 J11:K11">
    <cfRule type="containsBlanks" dxfId="197" priority="7">
      <formula>LEN(TRIM(J8))=0</formula>
    </cfRule>
  </conditionalFormatting>
  <conditionalFormatting sqref="G56 I56:J56">
    <cfRule type="notContainsErrors" priority="1">
      <formula>NOT(ISERROR(G56))</formula>
    </cfRule>
  </conditionalFormatting>
  <dataValidations count="2">
    <dataValidation type="whole" operator="greaterThanOrEqual" allowBlank="1" showInputMessage="1" showErrorMessage="1" sqref="E29:K30 C29:D29" xr:uid="{889DFD88-8902-4622-BE2B-AD64B3198253}">
      <formula1>0</formula1>
    </dataValidation>
    <dataValidation type="list" allowBlank="1" showInputMessage="1" showErrorMessage="1" sqref="J2:K2" xr:uid="{33847E35-B8E4-4AD0-82FF-FF85B71492C9}">
      <formula1>"保育所,認定こども園,小規模保育事業"</formula1>
    </dataValidation>
  </dataValidations>
  <hyperlinks>
    <hyperlink ref="A1:B1" location="公表用一覧!A1" display=" &lt;戻る" xr:uid="{0215F43E-D24B-43E2-BAB4-FA0BA79436F1}"/>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318</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340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319</v>
      </c>
      <c r="D5" s="265"/>
      <c r="E5" s="266"/>
      <c r="F5" s="40" t="s">
        <v>396</v>
      </c>
      <c r="G5" s="264"/>
      <c r="H5" s="265"/>
      <c r="I5" s="265"/>
      <c r="J5" s="265"/>
      <c r="K5" s="267"/>
      <c r="L5" s="37"/>
      <c r="M5" s="37"/>
      <c r="N5" s="37"/>
    </row>
    <row r="6" spans="1:14" ht="27" customHeight="1" x14ac:dyDescent="0.4">
      <c r="A6" s="181" t="s">
        <v>398</v>
      </c>
      <c r="B6" s="125"/>
      <c r="C6" s="248" t="s">
        <v>270</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403</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85</v>
      </c>
      <c r="G26" s="50" t="s">
        <v>85</v>
      </c>
      <c r="H26" s="50" t="s">
        <v>85</v>
      </c>
      <c r="I26" s="184">
        <f>SUM(C26:H26)</f>
        <v>19</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96"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5" priority="4">
      <formula>LEN(TRIM(C24))=0</formula>
    </cfRule>
  </conditionalFormatting>
  <conditionalFormatting sqref="E24:F24">
    <cfRule type="containsBlanks" dxfId="194" priority="3">
      <formula>LEN(TRIM(E24))=0</formula>
    </cfRule>
  </conditionalFormatting>
  <conditionalFormatting sqref="J9:K9 J11:K11 J10">
    <cfRule type="containsBlanks" dxfId="19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190</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341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50</v>
      </c>
      <c r="D5" s="265"/>
      <c r="E5" s="266"/>
      <c r="F5" s="40" t="s">
        <v>396</v>
      </c>
      <c r="G5" s="264"/>
      <c r="H5" s="265"/>
      <c r="I5" s="265"/>
      <c r="J5" s="265"/>
      <c r="K5" s="267"/>
      <c r="L5" s="37"/>
      <c r="M5" s="37"/>
      <c r="N5" s="37"/>
    </row>
    <row r="6" spans="1:14" ht="27" customHeight="1" x14ac:dyDescent="0.4">
      <c r="A6" s="181" t="s">
        <v>398</v>
      </c>
      <c r="B6" s="125"/>
      <c r="C6" s="248" t="s">
        <v>191</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403</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12</v>
      </c>
      <c r="E26" s="50">
        <v>12</v>
      </c>
      <c r="F26" s="50">
        <v>18</v>
      </c>
      <c r="G26" s="50">
        <v>18</v>
      </c>
      <c r="H26" s="50">
        <v>18</v>
      </c>
      <c r="I26" s="184">
        <f>SUM(C26:H26)</f>
        <v>90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9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1" priority="4">
      <formula>LEN(TRIM(C24))=0</formula>
    </cfRule>
  </conditionalFormatting>
  <conditionalFormatting sqref="E24:F24">
    <cfRule type="containsBlanks" dxfId="190" priority="3">
      <formula>LEN(TRIM(E24))=0</formula>
    </cfRule>
  </conditionalFormatting>
  <conditionalFormatting sqref="J9:K9 J11:K11 J10">
    <cfRule type="containsBlanks" dxfId="18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E8E219-C3E2-41B4-8346-BF2788DFC6C7}">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45548</v>
      </c>
      <c r="H1" s="229"/>
      <c r="I1" s="33" t="s">
        <v>390</v>
      </c>
      <c r="J1" s="230">
        <v>45748</v>
      </c>
      <c r="K1" s="231"/>
      <c r="L1" s="34"/>
      <c r="M1" s="34"/>
      <c r="N1" s="34"/>
    </row>
    <row r="2" spans="1:14" ht="27" customHeight="1" x14ac:dyDescent="0.4">
      <c r="A2" s="128" t="s">
        <v>391</v>
      </c>
      <c r="B2" s="127"/>
      <c r="C2" s="232" t="s">
        <v>830</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342</v>
      </c>
      <c r="L3" s="37"/>
      <c r="M3" s="37"/>
      <c r="N3" s="37"/>
    </row>
    <row r="4" spans="1:14" ht="27" customHeight="1" x14ac:dyDescent="0.4">
      <c r="A4" s="206"/>
      <c r="B4" s="207"/>
      <c r="C4" s="235"/>
      <c r="D4" s="236"/>
      <c r="E4" s="236"/>
      <c r="F4" s="236"/>
      <c r="G4" s="236"/>
      <c r="H4" s="237"/>
      <c r="I4" s="240" t="s">
        <v>394</v>
      </c>
      <c r="J4" s="241"/>
      <c r="K4" s="39">
        <v>359</v>
      </c>
      <c r="L4" s="37"/>
      <c r="M4" s="37"/>
      <c r="N4" s="37"/>
    </row>
    <row r="5" spans="1:14" ht="27" customHeight="1" x14ac:dyDescent="0.4">
      <c r="A5" s="262" t="s">
        <v>395</v>
      </c>
      <c r="B5" s="263"/>
      <c r="C5" s="264" t="s">
        <v>831</v>
      </c>
      <c r="D5" s="265"/>
      <c r="E5" s="266"/>
      <c r="F5" s="40" t="s">
        <v>396</v>
      </c>
      <c r="G5" s="268" t="str">
        <f>HYPERLINK("https://challengekids.info/")</f>
        <v>https://challengekids.info/</v>
      </c>
      <c r="H5" s="265"/>
      <c r="I5" s="265"/>
      <c r="J5" s="265"/>
      <c r="K5" s="267"/>
      <c r="L5" s="37"/>
      <c r="M5" s="37"/>
      <c r="N5" s="37"/>
    </row>
    <row r="6" spans="1:14" ht="27" customHeight="1" x14ac:dyDescent="0.4">
      <c r="A6" s="181" t="s">
        <v>398</v>
      </c>
      <c r="B6" s="125"/>
      <c r="C6" s="248" t="s">
        <v>832</v>
      </c>
      <c r="D6" s="249"/>
      <c r="E6" s="249"/>
      <c r="F6" s="249"/>
      <c r="G6" s="249"/>
      <c r="H6" s="254" t="s">
        <v>399</v>
      </c>
      <c r="I6" s="111" t="s">
        <v>400</v>
      </c>
      <c r="J6" s="256">
        <v>4</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833</v>
      </c>
      <c r="I8" s="259"/>
      <c r="J8" s="196">
        <v>8</v>
      </c>
      <c r="K8" s="197"/>
      <c r="L8" s="41"/>
      <c r="M8" s="41"/>
      <c r="N8" s="41"/>
    </row>
    <row r="9" spans="1:14" ht="27" customHeight="1" x14ac:dyDescent="0.4">
      <c r="A9" s="242" t="s">
        <v>404</v>
      </c>
      <c r="B9" s="243"/>
      <c r="C9" s="248" t="s">
        <v>834</v>
      </c>
      <c r="D9" s="249"/>
      <c r="E9" s="249"/>
      <c r="F9" s="249"/>
      <c r="G9" s="249"/>
      <c r="H9" s="254" t="s">
        <v>399</v>
      </c>
      <c r="I9" s="111" t="s">
        <v>400</v>
      </c>
      <c r="J9" s="256">
        <v>4</v>
      </c>
      <c r="K9" s="257"/>
      <c r="L9" s="41"/>
      <c r="M9" s="41"/>
      <c r="N9" s="41"/>
    </row>
    <row r="10" spans="1:14" ht="27" customHeight="1" x14ac:dyDescent="0.4">
      <c r="A10" s="244"/>
      <c r="B10" s="245"/>
      <c r="C10" s="250"/>
      <c r="D10" s="251"/>
      <c r="E10" s="251"/>
      <c r="F10" s="251"/>
      <c r="G10" s="251"/>
      <c r="H10" s="255"/>
      <c r="I10" s="258" t="s">
        <v>401</v>
      </c>
      <c r="J10" s="260" t="s">
        <v>700</v>
      </c>
      <c r="K10" s="261"/>
      <c r="L10" s="41"/>
      <c r="M10" s="41"/>
      <c r="N10" s="41"/>
    </row>
    <row r="11" spans="1:14" ht="27" customHeight="1" x14ac:dyDescent="0.4">
      <c r="A11" s="246"/>
      <c r="B11" s="247"/>
      <c r="C11" s="252"/>
      <c r="D11" s="253"/>
      <c r="E11" s="253"/>
      <c r="F11" s="253"/>
      <c r="G11" s="253"/>
      <c r="H11" s="42" t="s">
        <v>833</v>
      </c>
      <c r="I11" s="259"/>
      <c r="J11" s="196">
        <v>10</v>
      </c>
      <c r="K11" s="197"/>
      <c r="L11" s="41"/>
      <c r="M11" s="41"/>
      <c r="N11" s="41"/>
    </row>
    <row r="12" spans="1:14" ht="27" customHeight="1" x14ac:dyDescent="0.4">
      <c r="A12" s="181" t="s">
        <v>407</v>
      </c>
      <c r="B12" s="125"/>
      <c r="C12" s="208" t="s">
        <v>835</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522</v>
      </c>
      <c r="F22" s="203"/>
      <c r="G22" s="221" t="s">
        <v>836</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525</v>
      </c>
      <c r="D24" s="203"/>
      <c r="E24" s="202" t="s">
        <v>526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6</v>
      </c>
      <c r="E26" s="50">
        <v>6</v>
      </c>
      <c r="F26" s="50">
        <v>25</v>
      </c>
      <c r="G26" s="50">
        <v>25</v>
      </c>
      <c r="H26" s="50">
        <v>25</v>
      </c>
      <c r="I26" s="184">
        <f>SUM(C26:H26)</f>
        <v>90</v>
      </c>
      <c r="J26" s="185"/>
      <c r="K26" s="51" t="s">
        <v>683</v>
      </c>
      <c r="L26" s="47"/>
      <c r="M26" s="47"/>
      <c r="N26" s="47"/>
    </row>
    <row r="27" spans="1:14" ht="27" customHeight="1" x14ac:dyDescent="0.4">
      <c r="A27" s="52"/>
      <c r="B27" s="53" t="s">
        <v>432</v>
      </c>
      <c r="C27" s="42">
        <v>3</v>
      </c>
      <c r="D27" s="42">
        <v>10</v>
      </c>
      <c r="E27" s="42">
        <v>10</v>
      </c>
      <c r="F27" s="42"/>
      <c r="G27" s="42"/>
      <c r="H27" s="42"/>
      <c r="I27" s="186">
        <f>SUM(C27:H27)</f>
        <v>23</v>
      </c>
      <c r="J27" s="187"/>
      <c r="K27" s="54" t="s">
        <v>683</v>
      </c>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f>6+13</f>
        <v>19</v>
      </c>
      <c r="F29" s="56"/>
      <c r="G29" s="56">
        <v>3</v>
      </c>
      <c r="H29" s="56">
        <v>1</v>
      </c>
      <c r="I29" s="56"/>
      <c r="J29" s="56"/>
      <c r="K29" s="57"/>
      <c r="L29" s="47"/>
      <c r="M29" s="47"/>
      <c r="N29" s="47"/>
    </row>
    <row r="30" spans="1:14" ht="27" customHeight="1" thickBot="1" x14ac:dyDescent="0.45">
      <c r="A30" s="103"/>
      <c r="B30" s="58" t="s">
        <v>444</v>
      </c>
      <c r="C30" s="59" t="s">
        <v>445</v>
      </c>
      <c r="D30" s="59" t="s">
        <v>445</v>
      </c>
      <c r="E30" s="59">
        <v>10</v>
      </c>
      <c r="F30" s="59"/>
      <c r="G30" s="59">
        <v>2</v>
      </c>
      <c r="H30" s="59"/>
      <c r="I30" s="59">
        <v>2</v>
      </c>
      <c r="J30" s="59">
        <v>1</v>
      </c>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837</v>
      </c>
      <c r="D32" s="162"/>
      <c r="E32" s="163"/>
      <c r="F32" s="161" t="s">
        <v>838</v>
      </c>
      <c r="G32" s="162"/>
      <c r="H32" s="163"/>
      <c r="I32" s="161" t="s">
        <v>837</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837</v>
      </c>
      <c r="D39" s="174"/>
      <c r="E39" s="175"/>
      <c r="F39" s="173" t="s">
        <v>837</v>
      </c>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587</v>
      </c>
      <c r="J46" s="139" t="s">
        <v>839</v>
      </c>
      <c r="K46" s="140"/>
    </row>
    <row r="47" spans="1:11" ht="20.25" customHeight="1" x14ac:dyDescent="0.4">
      <c r="A47" s="126"/>
      <c r="B47" s="146"/>
      <c r="C47" s="157" t="s">
        <v>470</v>
      </c>
      <c r="D47" s="158"/>
      <c r="E47" s="138" t="s">
        <v>471</v>
      </c>
      <c r="F47" s="138"/>
      <c r="G47" s="104" t="s">
        <v>472</v>
      </c>
      <c r="H47" s="62" t="s">
        <v>840</v>
      </c>
      <c r="I47" s="104" t="s">
        <v>841</v>
      </c>
      <c r="J47" s="139" t="s">
        <v>842</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843</v>
      </c>
      <c r="F49" s="138"/>
      <c r="G49" s="104"/>
      <c r="H49" s="62"/>
      <c r="I49" s="104"/>
      <c r="J49" s="139"/>
      <c r="K49" s="140"/>
      <c r="L49" s="63"/>
      <c r="M49" s="63"/>
      <c r="N49" s="63"/>
    </row>
    <row r="50" spans="1:14" ht="20.25" customHeight="1" x14ac:dyDescent="0.4">
      <c r="A50" s="126"/>
      <c r="B50" s="146"/>
      <c r="C50" s="157" t="s">
        <v>481</v>
      </c>
      <c r="D50" s="158"/>
      <c r="E50" s="160" t="s">
        <v>844</v>
      </c>
      <c r="F50" s="160"/>
      <c r="G50" s="104" t="s">
        <v>466</v>
      </c>
      <c r="H50" s="62" t="s">
        <v>845</v>
      </c>
      <c r="I50" s="104" t="s">
        <v>468</v>
      </c>
      <c r="J50" s="139" t="s">
        <v>839</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846</v>
      </c>
      <c r="D55" s="153"/>
      <c r="E55" s="154" t="s">
        <v>695</v>
      </c>
      <c r="F55" s="154"/>
      <c r="G55" s="106" t="s">
        <v>847</v>
      </c>
      <c r="H55" s="66" t="s">
        <v>848</v>
      </c>
      <c r="I55" s="66" t="s">
        <v>397</v>
      </c>
      <c r="J55" s="155" t="s">
        <v>849</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850</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8" priority="3">
      <formula>LEN(TRIM(C24))=0</formula>
    </cfRule>
  </conditionalFormatting>
  <conditionalFormatting sqref="C9:G11 J9:K11 H11 C27:I27 K27">
    <cfRule type="expression" dxfId="187" priority="2" stopIfTrue="1">
      <formula>$K$4=""</formula>
    </cfRule>
  </conditionalFormatting>
  <conditionalFormatting sqref="E47:K49 C6:G11 H11 C26:I27 K26:K27 G1:H1 I2 C2:C3 K3 C5:E5 G5:K5 J6:K6 J7 H8 C12 C22:F22 C29:E29 G29 G46:K46">
    <cfRule type="containsBlanks" dxfId="18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5" priority="6">
      <formula>LEN(TRIM(J8))=0</formula>
    </cfRule>
  </conditionalFormatting>
  <dataValidations count="2">
    <dataValidation type="whole" operator="greaterThanOrEqual" allowBlank="1" showInputMessage="1" showErrorMessage="1" sqref="E29:K30 C29:D29" xr:uid="{0ECB34A7-EC58-4363-8C96-32090C8467A6}">
      <formula1>0</formula1>
    </dataValidation>
    <dataValidation type="list" allowBlank="1" showInputMessage="1" showErrorMessage="1" sqref="J2:K2" xr:uid="{3E4857A7-7F94-4BCC-A851-A942244FF278}">
      <formula1>"保育所,認定こども園,小規模保育事業"</formula1>
    </dataValidation>
  </dataValidations>
  <hyperlinks>
    <hyperlink ref="A1:B1" location="公表用一覧!A1" display=" &lt;戻る" xr:uid="{05C1A7A6-83C2-4AA9-BFF7-56E0CAA3025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4CD5AD-1379-4026-8B49-395F8AA966C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45548</v>
      </c>
      <c r="H1" s="229"/>
      <c r="I1" s="33" t="s">
        <v>390</v>
      </c>
      <c r="J1" s="230">
        <v>45748</v>
      </c>
      <c r="K1" s="231"/>
      <c r="L1" s="34"/>
      <c r="M1" s="34"/>
      <c r="N1" s="34"/>
    </row>
    <row r="2" spans="1:14" ht="27" customHeight="1" x14ac:dyDescent="0.4">
      <c r="A2" s="128" t="s">
        <v>391</v>
      </c>
      <c r="B2" s="127"/>
      <c r="C2" s="232" t="s">
        <v>1317</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343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1318</v>
      </c>
      <c r="D5" s="265"/>
      <c r="E5" s="266"/>
      <c r="F5" s="40" t="s">
        <v>396</v>
      </c>
      <c r="G5" s="268" t="str">
        <f>HYPERLINK("https://www.morinomachi-childcare.jp/index.html")</f>
        <v>https://www.morinomachi-childcare.jp/index.html</v>
      </c>
      <c r="H5" s="265"/>
      <c r="I5" s="265"/>
      <c r="J5" s="265"/>
      <c r="K5" s="267"/>
      <c r="L5" s="37"/>
      <c r="M5" s="37"/>
      <c r="N5" s="37"/>
    </row>
    <row r="6" spans="1:14" ht="27" customHeight="1" x14ac:dyDescent="0.4">
      <c r="A6" s="181" t="s">
        <v>398</v>
      </c>
      <c r="B6" s="125"/>
      <c r="C6" s="248" t="s">
        <v>1319</v>
      </c>
      <c r="D6" s="249"/>
      <c r="E6" s="249"/>
      <c r="F6" s="249"/>
      <c r="G6" s="249"/>
      <c r="H6" s="254" t="s">
        <v>399</v>
      </c>
      <c r="I6" s="111" t="s">
        <v>400</v>
      </c>
      <c r="J6" s="256">
        <v>6</v>
      </c>
      <c r="K6" s="257"/>
      <c r="L6" s="41"/>
      <c r="M6" s="41"/>
      <c r="N6" s="41"/>
    </row>
    <row r="7" spans="1:14" ht="27" customHeight="1" x14ac:dyDescent="0.4">
      <c r="A7" s="128"/>
      <c r="B7" s="127"/>
      <c r="C7" s="250"/>
      <c r="D7" s="251"/>
      <c r="E7" s="251"/>
      <c r="F7" s="251"/>
      <c r="G7" s="251"/>
      <c r="H7" s="255"/>
      <c r="I7" s="258" t="s">
        <v>401</v>
      </c>
      <c r="J7" s="260" t="s">
        <v>679</v>
      </c>
      <c r="K7" s="261"/>
      <c r="L7" s="41"/>
      <c r="M7" s="41"/>
      <c r="N7" s="41"/>
    </row>
    <row r="8" spans="1:14" ht="27" customHeight="1" x14ac:dyDescent="0.4">
      <c r="A8" s="206"/>
      <c r="B8" s="207"/>
      <c r="C8" s="252"/>
      <c r="D8" s="253"/>
      <c r="E8" s="253"/>
      <c r="F8" s="253"/>
      <c r="G8" s="253"/>
      <c r="H8" s="42" t="s">
        <v>519</v>
      </c>
      <c r="I8" s="259"/>
      <c r="J8" s="196">
        <v>6</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358" t="s">
        <v>1320</v>
      </c>
      <c r="D12" s="249"/>
      <c r="E12" s="249"/>
      <c r="F12" s="249"/>
      <c r="G12" s="249"/>
      <c r="H12" s="249"/>
      <c r="I12" s="249"/>
      <c r="J12" s="249"/>
      <c r="K12" s="483"/>
      <c r="L12" s="41"/>
      <c r="M12" s="41"/>
      <c r="N12" s="41"/>
    </row>
    <row r="13" spans="1:14" ht="27" customHeight="1" x14ac:dyDescent="0.4">
      <c r="A13" s="128"/>
      <c r="B13" s="127"/>
      <c r="C13" s="250"/>
      <c r="D13" s="251"/>
      <c r="E13" s="251"/>
      <c r="F13" s="251"/>
      <c r="G13" s="251"/>
      <c r="H13" s="251"/>
      <c r="I13" s="251"/>
      <c r="J13" s="251"/>
      <c r="K13" s="317"/>
      <c r="L13" s="41"/>
      <c r="M13" s="41"/>
      <c r="N13" s="41"/>
    </row>
    <row r="14" spans="1:14" ht="27" customHeight="1" x14ac:dyDescent="0.4">
      <c r="A14" s="128"/>
      <c r="B14" s="127"/>
      <c r="C14" s="250"/>
      <c r="D14" s="251"/>
      <c r="E14" s="251"/>
      <c r="F14" s="251"/>
      <c r="G14" s="251"/>
      <c r="H14" s="251"/>
      <c r="I14" s="251"/>
      <c r="J14" s="251"/>
      <c r="K14" s="317"/>
      <c r="L14" s="41"/>
      <c r="M14" s="41"/>
      <c r="N14" s="41"/>
    </row>
    <row r="15" spans="1:14" ht="27" customHeight="1" x14ac:dyDescent="0.4">
      <c r="A15" s="128"/>
      <c r="B15" s="127"/>
      <c r="C15" s="250"/>
      <c r="D15" s="251"/>
      <c r="E15" s="251"/>
      <c r="F15" s="251"/>
      <c r="G15" s="251"/>
      <c r="H15" s="251"/>
      <c r="I15" s="251"/>
      <c r="J15" s="251"/>
      <c r="K15" s="317"/>
      <c r="L15" s="41"/>
      <c r="M15" s="41"/>
      <c r="N15" s="41"/>
    </row>
    <row r="16" spans="1:14" ht="27" customHeight="1" x14ac:dyDescent="0.4">
      <c r="A16" s="128"/>
      <c r="B16" s="127"/>
      <c r="C16" s="250"/>
      <c r="D16" s="251"/>
      <c r="E16" s="251"/>
      <c r="F16" s="251"/>
      <c r="G16" s="251"/>
      <c r="H16" s="251"/>
      <c r="I16" s="251"/>
      <c r="J16" s="251"/>
      <c r="K16" s="317"/>
      <c r="L16" s="41"/>
      <c r="M16" s="41"/>
      <c r="N16" s="41"/>
    </row>
    <row r="17" spans="1:14" ht="27" customHeight="1" x14ac:dyDescent="0.4">
      <c r="A17" s="128"/>
      <c r="B17" s="127"/>
      <c r="C17" s="250"/>
      <c r="D17" s="251"/>
      <c r="E17" s="251"/>
      <c r="F17" s="251"/>
      <c r="G17" s="251"/>
      <c r="H17" s="251"/>
      <c r="I17" s="251"/>
      <c r="J17" s="251"/>
      <c r="K17" s="317"/>
      <c r="L17" s="41"/>
      <c r="M17" s="41"/>
      <c r="N17" s="41"/>
    </row>
    <row r="18" spans="1:14" ht="27" customHeight="1" x14ac:dyDescent="0.4">
      <c r="A18" s="128"/>
      <c r="B18" s="127"/>
      <c r="C18" s="250"/>
      <c r="D18" s="251"/>
      <c r="E18" s="251"/>
      <c r="F18" s="251"/>
      <c r="G18" s="251"/>
      <c r="H18" s="251"/>
      <c r="I18" s="251"/>
      <c r="J18" s="251"/>
      <c r="K18" s="317"/>
      <c r="L18" s="41"/>
      <c r="M18" s="41"/>
      <c r="N18" s="41"/>
    </row>
    <row r="19" spans="1:14" ht="27" customHeight="1" x14ac:dyDescent="0.4">
      <c r="A19" s="128"/>
      <c r="B19" s="127"/>
      <c r="C19" s="250"/>
      <c r="D19" s="251"/>
      <c r="E19" s="251"/>
      <c r="F19" s="251"/>
      <c r="G19" s="251"/>
      <c r="H19" s="251"/>
      <c r="I19" s="251"/>
      <c r="J19" s="251"/>
      <c r="K19" s="317"/>
      <c r="L19" s="41"/>
      <c r="M19" s="41"/>
      <c r="N19" s="41"/>
    </row>
    <row r="20" spans="1:14" ht="27" customHeight="1" x14ac:dyDescent="0.4">
      <c r="A20" s="206"/>
      <c r="B20" s="207"/>
      <c r="C20" s="252"/>
      <c r="D20" s="253"/>
      <c r="E20" s="253"/>
      <c r="F20" s="253"/>
      <c r="G20" s="253"/>
      <c r="H20" s="253"/>
      <c r="I20" s="253"/>
      <c r="J20" s="253"/>
      <c r="K20" s="484"/>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814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525</v>
      </c>
      <c r="D24" s="203"/>
      <c r="E24" s="202" t="s">
        <v>526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15</v>
      </c>
      <c r="E26" s="50">
        <v>15</v>
      </c>
      <c r="F26" s="50">
        <v>18</v>
      </c>
      <c r="G26" s="50">
        <v>18</v>
      </c>
      <c r="H26" s="50">
        <v>18</v>
      </c>
      <c r="I26" s="184">
        <f>SUM(C26:H26)</f>
        <v>90</v>
      </c>
      <c r="J26" s="185"/>
      <c r="K26" s="51" t="s">
        <v>1321</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20</v>
      </c>
      <c r="F29" s="56"/>
      <c r="G29" s="56">
        <v>4</v>
      </c>
      <c r="H29" s="56">
        <v>1</v>
      </c>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1322</v>
      </c>
      <c r="D32" s="162"/>
      <c r="E32" s="163"/>
      <c r="F32" s="161" t="s">
        <v>1323</v>
      </c>
      <c r="G32" s="162"/>
      <c r="H32" s="163"/>
      <c r="I32" s="161" t="s">
        <v>1324</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1325</v>
      </c>
      <c r="D39" s="174"/>
      <c r="E39" s="175"/>
      <c r="F39" s="173" t="s">
        <v>1326</v>
      </c>
      <c r="G39" s="174"/>
      <c r="H39" s="175"/>
      <c r="I39" s="173" t="s">
        <v>1327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963</v>
      </c>
      <c r="I46" s="104" t="s">
        <v>468</v>
      </c>
      <c r="J46" s="139" t="s">
        <v>535</v>
      </c>
      <c r="K46" s="140"/>
    </row>
    <row r="47" spans="1:11" ht="20.25" customHeight="1" x14ac:dyDescent="0.4">
      <c r="A47" s="126"/>
      <c r="B47" s="146"/>
      <c r="C47" s="157" t="s">
        <v>470</v>
      </c>
      <c r="D47" s="158"/>
      <c r="E47" s="138" t="s">
        <v>471</v>
      </c>
      <c r="F47" s="138"/>
      <c r="G47" s="104" t="s">
        <v>466</v>
      </c>
      <c r="H47" s="62" t="s">
        <v>1328</v>
      </c>
      <c r="I47" s="104" t="s">
        <v>1329</v>
      </c>
      <c r="J47" s="139" t="s">
        <v>535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t="s">
        <v>1330</v>
      </c>
      <c r="F50" s="160"/>
      <c r="G50" s="104" t="s">
        <v>466</v>
      </c>
      <c r="H50" s="62" t="s">
        <v>1331</v>
      </c>
      <c r="I50" s="104" t="s">
        <v>468</v>
      </c>
      <c r="J50" s="139" t="s">
        <v>535</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1332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4" priority="3">
      <formula>LEN(TRIM(C24))=0</formula>
    </cfRule>
  </conditionalFormatting>
  <conditionalFormatting sqref="C9:G11 J9:K11 H11 C27:I27 K27">
    <cfRule type="expression" dxfId="183" priority="2" stopIfTrue="1">
      <formula>$K$4=""</formula>
    </cfRule>
  </conditionalFormatting>
  <conditionalFormatting sqref="E47:K49 C6:G11 H11 C26:I27 K26:K27 G1:H1 I2 C2:C3 K3 C5:E5 G5:K5 J6:K6 J7 H8 C12 C22:F22 C29:E29 G29 G46:K46">
    <cfRule type="containsBlanks" dxfId="1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1" priority="6">
      <formula>LEN(TRIM(J8))=0</formula>
    </cfRule>
  </conditionalFormatting>
  <dataValidations count="2">
    <dataValidation type="whole" operator="greaterThanOrEqual" allowBlank="1" showInputMessage="1" showErrorMessage="1" sqref="E29:K30 C29:D29" xr:uid="{0066B8EF-B939-448B-ACA2-DCC0AA5657A0}">
      <formula1>0</formula1>
    </dataValidation>
    <dataValidation type="list" allowBlank="1" showInputMessage="1" showErrorMessage="1" sqref="J2:K2" xr:uid="{B2A12CDA-D0E0-45EF-9B74-678AF151AB58}">
      <formula1>"保育所,認定こども園,小規模保育事業"</formula1>
    </dataValidation>
  </dataValidations>
  <hyperlinks>
    <hyperlink ref="A1:B1" location="公表用一覧!A1" display=" &lt;戻る" xr:uid="{5CFFC49A-E0D6-41FF-BCB0-D37382CA1E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8E32F2-2334-4DA7-A652-8C703B473A9E}">
  <sheetPr>
    <pageSetUpPr fitToPage="1"/>
  </sheetPr>
  <dimension ref="A1:N118"/>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386">
        <v>45917</v>
      </c>
      <c r="H1" s="387"/>
      <c r="I1" s="33" t="s">
        <v>390</v>
      </c>
      <c r="J1" s="388">
        <v>45748</v>
      </c>
      <c r="K1" s="389"/>
      <c r="L1" s="34"/>
      <c r="M1" s="34"/>
      <c r="N1" s="34"/>
    </row>
    <row r="2" spans="1:14" ht="27" customHeight="1" x14ac:dyDescent="0.4">
      <c r="A2" s="128" t="s">
        <v>391</v>
      </c>
      <c r="B2" s="127"/>
      <c r="C2" s="232" t="s">
        <v>1539</v>
      </c>
      <c r="D2" s="233"/>
      <c r="E2" s="233"/>
      <c r="F2" s="233"/>
      <c r="G2" s="233"/>
      <c r="H2" s="234"/>
      <c r="I2" s="36" t="s">
        <v>95</v>
      </c>
      <c r="J2" s="238" t="s">
        <v>852</v>
      </c>
      <c r="K2" s="239"/>
      <c r="L2" s="37"/>
      <c r="M2" s="37"/>
      <c r="N2" s="37"/>
    </row>
    <row r="3" spans="1:14" ht="27" customHeight="1" x14ac:dyDescent="0.4">
      <c r="A3" s="128"/>
      <c r="B3" s="127"/>
      <c r="C3" s="232"/>
      <c r="D3" s="233"/>
      <c r="E3" s="233"/>
      <c r="F3" s="233"/>
      <c r="G3" s="233"/>
      <c r="H3" s="234"/>
      <c r="I3" s="240" t="s">
        <v>393</v>
      </c>
      <c r="J3" s="241"/>
      <c r="K3" s="38">
        <v>344</v>
      </c>
      <c r="L3" s="37"/>
      <c r="M3" s="37"/>
      <c r="N3" s="37"/>
    </row>
    <row r="4" spans="1:14" ht="27" customHeight="1" x14ac:dyDescent="0.4">
      <c r="A4" s="206"/>
      <c r="B4" s="207"/>
      <c r="C4" s="235"/>
      <c r="D4" s="236"/>
      <c r="E4" s="236"/>
      <c r="F4" s="236"/>
      <c r="G4" s="236"/>
      <c r="H4" s="237"/>
      <c r="I4" s="240" t="s">
        <v>394</v>
      </c>
      <c r="J4" s="241"/>
      <c r="K4" s="39">
        <v>347</v>
      </c>
      <c r="L4" s="37"/>
      <c r="M4" s="37"/>
      <c r="N4" s="37"/>
    </row>
    <row r="5" spans="1:14" ht="27" customHeight="1" x14ac:dyDescent="0.4">
      <c r="A5" s="262" t="s">
        <v>395</v>
      </c>
      <c r="B5" s="263"/>
      <c r="C5" s="264" t="s">
        <v>1540</v>
      </c>
      <c r="D5" s="265"/>
      <c r="E5" s="266"/>
      <c r="F5" s="40" t="s">
        <v>396</v>
      </c>
      <c r="G5" s="268" t="str">
        <f>HYPERLINK("https://central.tksg.ed.jp")</f>
        <v>https://central.tksg.ed.jp</v>
      </c>
      <c r="H5" s="265"/>
      <c r="I5" s="265"/>
      <c r="J5" s="265"/>
      <c r="K5" s="267"/>
      <c r="L5" s="37"/>
      <c r="M5" s="37"/>
      <c r="N5" s="37"/>
    </row>
    <row r="6" spans="1:14" ht="27" customHeight="1" x14ac:dyDescent="0.4">
      <c r="A6" s="181" t="s">
        <v>398</v>
      </c>
      <c r="B6" s="125"/>
      <c r="C6" s="248" t="s">
        <v>1541</v>
      </c>
      <c r="D6" s="249"/>
      <c r="E6" s="249"/>
      <c r="F6" s="249"/>
      <c r="G6" s="249"/>
      <c r="H6" s="254" t="s">
        <v>399</v>
      </c>
      <c r="I6" s="111" t="s">
        <v>400</v>
      </c>
      <c r="J6" s="256">
        <v>10</v>
      </c>
      <c r="K6" s="257"/>
      <c r="L6" s="41"/>
      <c r="M6" s="41"/>
      <c r="N6" s="41"/>
    </row>
    <row r="7" spans="1:14" ht="27" customHeight="1" x14ac:dyDescent="0.4">
      <c r="A7" s="128"/>
      <c r="B7" s="127"/>
      <c r="C7" s="250"/>
      <c r="D7" s="251"/>
      <c r="E7" s="251"/>
      <c r="F7" s="251"/>
      <c r="G7" s="251"/>
      <c r="H7" s="255"/>
      <c r="I7" s="258" t="s">
        <v>401</v>
      </c>
      <c r="J7" s="260" t="s">
        <v>1542</v>
      </c>
      <c r="K7" s="261"/>
      <c r="L7" s="41"/>
      <c r="M7" s="41"/>
      <c r="N7" s="41"/>
    </row>
    <row r="8" spans="1:14" ht="27" customHeight="1" x14ac:dyDescent="0.4">
      <c r="A8" s="206"/>
      <c r="B8" s="207"/>
      <c r="C8" s="252"/>
      <c r="D8" s="253"/>
      <c r="E8" s="253"/>
      <c r="F8" s="253"/>
      <c r="G8" s="253"/>
      <c r="H8" s="42" t="s">
        <v>519</v>
      </c>
      <c r="I8" s="259"/>
      <c r="J8" s="196">
        <v>7</v>
      </c>
      <c r="K8" s="197"/>
      <c r="L8" s="41"/>
      <c r="M8" s="41"/>
      <c r="N8" s="41"/>
    </row>
    <row r="9" spans="1:14" ht="27" customHeight="1" x14ac:dyDescent="0.4">
      <c r="A9" s="242" t="s">
        <v>404</v>
      </c>
      <c r="B9" s="243"/>
      <c r="C9" s="248" t="s">
        <v>1543</v>
      </c>
      <c r="D9" s="249"/>
      <c r="E9" s="249"/>
      <c r="F9" s="249"/>
      <c r="G9" s="249"/>
      <c r="H9" s="254" t="s">
        <v>399</v>
      </c>
      <c r="I9" s="111" t="s">
        <v>400</v>
      </c>
      <c r="J9" s="256">
        <v>0</v>
      </c>
      <c r="K9" s="257"/>
      <c r="L9" s="41"/>
      <c r="M9" s="41"/>
      <c r="N9" s="41"/>
    </row>
    <row r="10" spans="1:14" ht="27" customHeight="1" x14ac:dyDescent="0.4">
      <c r="A10" s="244"/>
      <c r="B10" s="245"/>
      <c r="C10" s="250"/>
      <c r="D10" s="251"/>
      <c r="E10" s="251"/>
      <c r="F10" s="251"/>
      <c r="G10" s="251"/>
      <c r="H10" s="255"/>
      <c r="I10" s="258" t="s">
        <v>401</v>
      </c>
      <c r="J10" s="260" t="s">
        <v>1544</v>
      </c>
      <c r="K10" s="261"/>
      <c r="L10" s="41"/>
      <c r="M10" s="41"/>
      <c r="N10" s="41"/>
    </row>
    <row r="11" spans="1:14" ht="27" customHeight="1" x14ac:dyDescent="0.4">
      <c r="A11" s="246"/>
      <c r="B11" s="247"/>
      <c r="C11" s="252"/>
      <c r="D11" s="253"/>
      <c r="E11" s="253"/>
      <c r="F11" s="253"/>
      <c r="G11" s="253"/>
      <c r="H11" s="42"/>
      <c r="I11" s="259"/>
      <c r="J11" s="196">
        <v>1</v>
      </c>
      <c r="K11" s="197"/>
      <c r="L11" s="41"/>
      <c r="M11" s="41"/>
      <c r="N11" s="41"/>
    </row>
    <row r="12" spans="1:14" ht="27" customHeight="1" x14ac:dyDescent="0.4">
      <c r="A12" s="181" t="s">
        <v>407</v>
      </c>
      <c r="B12" s="125"/>
      <c r="C12" s="495" t="s">
        <v>1545</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t="s">
        <v>1546</v>
      </c>
      <c r="H22" s="222"/>
      <c r="I22" s="43" t="s">
        <v>416</v>
      </c>
      <c r="J22" s="198" t="s">
        <v>1349</v>
      </c>
      <c r="K22" s="199"/>
      <c r="L22" s="41"/>
      <c r="M22" s="41"/>
      <c r="N22" s="41"/>
    </row>
    <row r="23" spans="1:14" ht="27" customHeight="1" x14ac:dyDescent="0.4">
      <c r="A23" s="128"/>
      <c r="B23" s="127"/>
      <c r="C23" s="200" t="s">
        <v>417</v>
      </c>
      <c r="D23" s="201"/>
      <c r="E23" s="200" t="s">
        <v>418</v>
      </c>
      <c r="F23" s="201"/>
      <c r="G23" s="223"/>
      <c r="H23" s="224"/>
      <c r="I23" s="43" t="s">
        <v>419</v>
      </c>
      <c r="J23" s="198" t="s">
        <v>1349</v>
      </c>
      <c r="K23" s="199"/>
      <c r="L23" s="41"/>
      <c r="M23" s="41"/>
      <c r="N23" s="41"/>
    </row>
    <row r="24" spans="1:14" ht="27" customHeight="1" x14ac:dyDescent="0.4">
      <c r="A24" s="206"/>
      <c r="B24" s="207"/>
      <c r="C24" s="202" t="s">
        <v>602</v>
      </c>
      <c r="D24" s="203"/>
      <c r="E24" s="202" t="s">
        <v>602</v>
      </c>
      <c r="F24" s="203"/>
      <c r="G24" s="225"/>
      <c r="H24" s="226"/>
      <c r="I24" s="44" t="s">
        <v>421</v>
      </c>
      <c r="J24" s="198" t="s">
        <v>1349</v>
      </c>
      <c r="K24" s="199"/>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15</v>
      </c>
      <c r="E26" s="50">
        <v>20</v>
      </c>
      <c r="F26" s="50">
        <v>23</v>
      </c>
      <c r="G26" s="50">
        <v>25</v>
      </c>
      <c r="H26" s="50">
        <v>25</v>
      </c>
      <c r="I26" s="184">
        <f>SUM(C26:H26)</f>
        <v>117</v>
      </c>
      <c r="J26" s="185"/>
      <c r="K26" s="51" t="s">
        <v>683</v>
      </c>
      <c r="L26" s="47"/>
      <c r="M26" s="47"/>
      <c r="N26" s="47"/>
    </row>
    <row r="27" spans="1:14" ht="27" customHeight="1" x14ac:dyDescent="0.4">
      <c r="A27" s="52"/>
      <c r="B27" s="53" t="s">
        <v>432</v>
      </c>
      <c r="C27" s="42">
        <v>9</v>
      </c>
      <c r="D27" s="42">
        <v>10</v>
      </c>
      <c r="E27" s="42">
        <v>10</v>
      </c>
      <c r="F27" s="42"/>
      <c r="G27" s="42"/>
      <c r="H27" s="42"/>
      <c r="I27" s="186">
        <f>SUM(C27:H27)</f>
        <v>29</v>
      </c>
      <c r="J27" s="187"/>
      <c r="K27" s="51" t="s">
        <v>683</v>
      </c>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3</v>
      </c>
      <c r="E29" s="56">
        <v>19</v>
      </c>
      <c r="F29" s="56">
        <v>1</v>
      </c>
      <c r="G29" s="56">
        <v>1</v>
      </c>
      <c r="H29" s="56">
        <v>4</v>
      </c>
      <c r="I29" s="56">
        <v>0</v>
      </c>
      <c r="J29" s="56">
        <v>0</v>
      </c>
      <c r="K29" s="57">
        <v>0</v>
      </c>
      <c r="L29" s="47"/>
      <c r="M29" s="47"/>
      <c r="N29" s="47"/>
    </row>
    <row r="30" spans="1:14" ht="27" customHeight="1" thickBot="1" x14ac:dyDescent="0.45">
      <c r="A30" s="103"/>
      <c r="B30" s="58" t="s">
        <v>444</v>
      </c>
      <c r="C30" s="59" t="s">
        <v>445</v>
      </c>
      <c r="D30" s="59" t="s">
        <v>445</v>
      </c>
      <c r="E30" s="59">
        <v>10</v>
      </c>
      <c r="F30" s="59">
        <v>0</v>
      </c>
      <c r="G30" s="59">
        <v>0</v>
      </c>
      <c r="H30" s="59">
        <v>0</v>
      </c>
      <c r="I30" s="59">
        <v>8</v>
      </c>
      <c r="J30" s="59">
        <v>3</v>
      </c>
      <c r="K30" s="60">
        <v>2</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1547</v>
      </c>
      <c r="D32" s="162"/>
      <c r="E32" s="163"/>
      <c r="F32" s="161" t="s">
        <v>1548</v>
      </c>
      <c r="G32" s="162"/>
      <c r="H32" s="163"/>
      <c r="I32" s="485" t="s">
        <v>1549</v>
      </c>
      <c r="J32" s="486"/>
      <c r="K32" s="487"/>
    </row>
    <row r="33" spans="1:11" ht="20.25" customHeight="1" x14ac:dyDescent="0.4">
      <c r="A33" s="126"/>
      <c r="B33" s="146"/>
      <c r="C33" s="164"/>
      <c r="D33" s="165"/>
      <c r="E33" s="166"/>
      <c r="F33" s="164"/>
      <c r="G33" s="165"/>
      <c r="H33" s="166"/>
      <c r="I33" s="488"/>
      <c r="J33" s="489"/>
      <c r="K33" s="490"/>
    </row>
    <row r="34" spans="1:11" ht="20.25" customHeight="1" x14ac:dyDescent="0.4">
      <c r="A34" s="126"/>
      <c r="B34" s="146"/>
      <c r="C34" s="164"/>
      <c r="D34" s="165"/>
      <c r="E34" s="166"/>
      <c r="F34" s="164"/>
      <c r="G34" s="165"/>
      <c r="H34" s="166"/>
      <c r="I34" s="488"/>
      <c r="J34" s="489"/>
      <c r="K34" s="490"/>
    </row>
    <row r="35" spans="1:11" ht="20.25" customHeight="1" x14ac:dyDescent="0.4">
      <c r="A35" s="126"/>
      <c r="B35" s="146"/>
      <c r="C35" s="164"/>
      <c r="D35" s="165"/>
      <c r="E35" s="166"/>
      <c r="F35" s="164"/>
      <c r="G35" s="165"/>
      <c r="H35" s="166"/>
      <c r="I35" s="488"/>
      <c r="J35" s="489"/>
      <c r="K35" s="490"/>
    </row>
    <row r="36" spans="1:11" ht="20.25" customHeight="1" x14ac:dyDescent="0.4">
      <c r="A36" s="126"/>
      <c r="B36" s="146"/>
      <c r="C36" s="164"/>
      <c r="D36" s="165"/>
      <c r="E36" s="166"/>
      <c r="F36" s="164"/>
      <c r="G36" s="165"/>
      <c r="H36" s="166"/>
      <c r="I36" s="488"/>
      <c r="J36" s="489"/>
      <c r="K36" s="490"/>
    </row>
    <row r="37" spans="1:11" ht="20.25" customHeight="1" x14ac:dyDescent="0.4">
      <c r="A37" s="126"/>
      <c r="B37" s="146"/>
      <c r="C37" s="164"/>
      <c r="D37" s="165"/>
      <c r="E37" s="166"/>
      <c r="F37" s="164"/>
      <c r="G37" s="165"/>
      <c r="H37" s="166"/>
      <c r="I37" s="488"/>
      <c r="J37" s="489"/>
      <c r="K37" s="490"/>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415" t="s">
        <v>1550</v>
      </c>
      <c r="D39" s="416"/>
      <c r="E39" s="491"/>
      <c r="F39" s="173"/>
      <c r="G39" s="174"/>
      <c r="H39" s="175"/>
      <c r="I39" s="415" t="s">
        <v>1551</v>
      </c>
      <c r="J39" s="416"/>
      <c r="K39" s="493"/>
    </row>
    <row r="40" spans="1:11" ht="20.25" customHeight="1" x14ac:dyDescent="0.4">
      <c r="A40" s="126"/>
      <c r="B40" s="146"/>
      <c r="C40" s="415"/>
      <c r="D40" s="416"/>
      <c r="E40" s="491"/>
      <c r="F40" s="173"/>
      <c r="G40" s="174"/>
      <c r="H40" s="175"/>
      <c r="I40" s="415"/>
      <c r="J40" s="416"/>
      <c r="K40" s="493"/>
    </row>
    <row r="41" spans="1:11" ht="20.25" customHeight="1" x14ac:dyDescent="0.4">
      <c r="A41" s="126"/>
      <c r="B41" s="146"/>
      <c r="C41" s="415"/>
      <c r="D41" s="416"/>
      <c r="E41" s="491"/>
      <c r="F41" s="173"/>
      <c r="G41" s="174"/>
      <c r="H41" s="175"/>
      <c r="I41" s="415"/>
      <c r="J41" s="416"/>
      <c r="K41" s="493"/>
    </row>
    <row r="42" spans="1:11" ht="20.25" customHeight="1" x14ac:dyDescent="0.4">
      <c r="A42" s="126"/>
      <c r="B42" s="146"/>
      <c r="C42" s="415"/>
      <c r="D42" s="416"/>
      <c r="E42" s="491"/>
      <c r="F42" s="173"/>
      <c r="G42" s="174"/>
      <c r="H42" s="175"/>
      <c r="I42" s="415"/>
      <c r="J42" s="416"/>
      <c r="K42" s="493"/>
    </row>
    <row r="43" spans="1:11" ht="20.25" customHeight="1" x14ac:dyDescent="0.4">
      <c r="A43" s="126"/>
      <c r="B43" s="146"/>
      <c r="C43" s="415"/>
      <c r="D43" s="416"/>
      <c r="E43" s="491"/>
      <c r="F43" s="173"/>
      <c r="G43" s="174"/>
      <c r="H43" s="175"/>
      <c r="I43" s="415"/>
      <c r="J43" s="416"/>
      <c r="K43" s="493"/>
    </row>
    <row r="44" spans="1:11" ht="20.25" customHeight="1" x14ac:dyDescent="0.4">
      <c r="A44" s="188"/>
      <c r="B44" s="189"/>
      <c r="C44" s="419"/>
      <c r="D44" s="420"/>
      <c r="E44" s="492"/>
      <c r="F44" s="176"/>
      <c r="G44" s="177"/>
      <c r="H44" s="178"/>
      <c r="I44" s="419"/>
      <c r="J44" s="420"/>
      <c r="K44" s="494"/>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88" t="s">
        <v>1552</v>
      </c>
      <c r="I46" s="104" t="s">
        <v>587</v>
      </c>
      <c r="J46" s="139" t="s">
        <v>544</v>
      </c>
      <c r="K46" s="140"/>
    </row>
    <row r="47" spans="1:11" ht="20.25" customHeight="1" x14ac:dyDescent="0.4">
      <c r="A47" s="126"/>
      <c r="B47" s="146"/>
      <c r="C47" s="157" t="s">
        <v>470</v>
      </c>
      <c r="D47" s="158"/>
      <c r="E47" s="138" t="s">
        <v>471</v>
      </c>
      <c r="F47" s="138"/>
      <c r="G47" s="104" t="s">
        <v>466</v>
      </c>
      <c r="H47" s="88" t="s">
        <v>575</v>
      </c>
      <c r="I47" s="104" t="s">
        <v>468</v>
      </c>
      <c r="J47" s="139" t="s">
        <v>1553</v>
      </c>
      <c r="K47" s="140"/>
    </row>
    <row r="48" spans="1:11" ht="20.25" customHeight="1" x14ac:dyDescent="0.4">
      <c r="A48" s="126"/>
      <c r="B48" s="146"/>
      <c r="C48" s="157" t="s">
        <v>476</v>
      </c>
      <c r="D48" s="158"/>
      <c r="E48" s="138" t="s">
        <v>695</v>
      </c>
      <c r="F48" s="138"/>
      <c r="G48" s="104" t="s">
        <v>541</v>
      </c>
      <c r="H48" s="88" t="s">
        <v>1554</v>
      </c>
      <c r="I48" s="104" t="s">
        <v>579</v>
      </c>
      <c r="J48" s="139" t="s">
        <v>1553</v>
      </c>
      <c r="K48" s="140"/>
    </row>
    <row r="49" spans="1:14" ht="20.25" customHeight="1" x14ac:dyDescent="0.4">
      <c r="A49" s="126"/>
      <c r="B49" s="146"/>
      <c r="C49" s="157" t="s">
        <v>477</v>
      </c>
      <c r="D49" s="158"/>
      <c r="E49" s="138" t="s">
        <v>1555</v>
      </c>
      <c r="F49" s="138"/>
      <c r="G49" s="104" t="s">
        <v>466</v>
      </c>
      <c r="H49" s="88" t="s">
        <v>1390</v>
      </c>
      <c r="I49" s="104" t="s">
        <v>587</v>
      </c>
      <c r="J49" s="139" t="s">
        <v>583</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1556</v>
      </c>
      <c r="D55" s="153"/>
      <c r="E55" s="154" t="s">
        <v>695</v>
      </c>
      <c r="F55" s="154"/>
      <c r="G55" s="106" t="s">
        <v>1557</v>
      </c>
      <c r="H55" s="279" t="s">
        <v>1558</v>
      </c>
      <c r="I55" s="106" t="s">
        <v>1176</v>
      </c>
      <c r="J55" s="281" t="s">
        <v>752</v>
      </c>
      <c r="K55" s="282"/>
    </row>
    <row r="56" spans="1:14" ht="20.25" customHeight="1" x14ac:dyDescent="0.4">
      <c r="A56" s="126"/>
      <c r="B56" s="146"/>
      <c r="C56" s="136" t="s">
        <v>1559</v>
      </c>
      <c r="D56" s="137"/>
      <c r="E56" s="154" t="s">
        <v>1560</v>
      </c>
      <c r="F56" s="154"/>
      <c r="G56" s="106" t="s">
        <v>1557</v>
      </c>
      <c r="H56" s="280"/>
      <c r="I56" s="106" t="s">
        <v>1176</v>
      </c>
      <c r="J56" s="283"/>
      <c r="K56" s="284"/>
    </row>
    <row r="57" spans="1:14" ht="20.25" customHeight="1" x14ac:dyDescent="0.4">
      <c r="A57" s="126"/>
      <c r="B57" s="146"/>
      <c r="C57" s="136" t="s">
        <v>1561</v>
      </c>
      <c r="D57" s="137"/>
      <c r="E57" s="138" t="s">
        <v>697</v>
      </c>
      <c r="F57" s="138"/>
      <c r="G57" s="104" t="s">
        <v>559</v>
      </c>
      <c r="H57" s="155"/>
      <c r="I57" s="104" t="s">
        <v>1176</v>
      </c>
      <c r="J57" s="271"/>
      <c r="K57" s="285"/>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1562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B68" s="116"/>
      <c r="C68" s="116"/>
      <c r="D68" s="116"/>
      <c r="E68" s="116"/>
      <c r="F68" s="116"/>
      <c r="G68" s="116"/>
      <c r="H68" s="116"/>
      <c r="I68" s="116"/>
      <c r="J68" s="116"/>
      <c r="K68" s="117"/>
    </row>
    <row r="69" spans="1:11" ht="26.25" customHeight="1" x14ac:dyDescent="0.4">
      <c r="A69" s="92"/>
      <c r="B69" s="116"/>
      <c r="C69" s="116"/>
      <c r="D69" s="116"/>
      <c r="E69" s="116"/>
      <c r="F69" s="116"/>
      <c r="G69" s="116"/>
      <c r="H69" s="116"/>
      <c r="I69" s="116"/>
      <c r="J69" s="116"/>
      <c r="K69" s="117"/>
    </row>
    <row r="70" spans="1:11" ht="26.25" customHeight="1" x14ac:dyDescent="0.4">
      <c r="A70" s="92"/>
      <c r="B70" s="116"/>
      <c r="C70" s="116"/>
      <c r="D70" s="116"/>
      <c r="E70" s="116"/>
      <c r="F70" s="116"/>
      <c r="G70" s="116"/>
      <c r="H70" s="116"/>
      <c r="I70" s="116"/>
      <c r="J70" s="116"/>
      <c r="K70" s="117"/>
    </row>
    <row r="71" spans="1:11" ht="26.25" customHeight="1" x14ac:dyDescent="0.4">
      <c r="A71" s="92"/>
      <c r="B71" s="116"/>
      <c r="C71" s="116"/>
      <c r="D71" s="116"/>
      <c r="E71" s="116"/>
      <c r="F71" s="116"/>
      <c r="G71" s="116"/>
      <c r="H71" s="116"/>
      <c r="I71" s="116"/>
      <c r="J71" s="116"/>
      <c r="K71" s="117"/>
    </row>
    <row r="72" spans="1:11" ht="26.25" customHeight="1" x14ac:dyDescent="0.4">
      <c r="A72" s="92"/>
      <c r="B72" s="116"/>
      <c r="C72" s="116"/>
      <c r="D72" s="116"/>
      <c r="E72" s="116"/>
      <c r="F72" s="116"/>
      <c r="G72" s="116"/>
      <c r="H72" s="116"/>
      <c r="I72" s="116"/>
      <c r="J72" s="116"/>
      <c r="K72" s="117"/>
    </row>
    <row r="73" spans="1:11" ht="26.25" customHeight="1" x14ac:dyDescent="0.4">
      <c r="A73" s="92"/>
      <c r="B73" s="116"/>
      <c r="C73" s="116"/>
      <c r="D73" s="116"/>
      <c r="E73" s="116"/>
      <c r="F73" s="116"/>
      <c r="G73" s="116"/>
      <c r="H73" s="116"/>
      <c r="I73" s="116"/>
      <c r="J73" s="116"/>
      <c r="K73" s="117"/>
    </row>
    <row r="74" spans="1:11" ht="26.25" customHeight="1" x14ac:dyDescent="0.4">
      <c r="A74" s="92"/>
      <c r="B74" s="116"/>
      <c r="C74" s="116"/>
      <c r="D74" s="116"/>
      <c r="E74" s="116"/>
      <c r="F74" s="116"/>
      <c r="G74" s="116"/>
      <c r="H74" s="116"/>
      <c r="I74" s="116"/>
      <c r="J74" s="116"/>
      <c r="K74" s="117"/>
    </row>
    <row r="75" spans="1:11" ht="26.25" customHeight="1" x14ac:dyDescent="0.4">
      <c r="A75" s="92"/>
      <c r="B75" s="116"/>
      <c r="C75" s="116"/>
      <c r="D75" s="116"/>
      <c r="E75" s="116"/>
      <c r="F75" s="116"/>
      <c r="G75" s="116"/>
      <c r="H75" s="116"/>
      <c r="I75" s="116"/>
      <c r="J75" s="116"/>
      <c r="K75" s="117"/>
    </row>
    <row r="76" spans="1:11" ht="26.25" customHeight="1" x14ac:dyDescent="0.4">
      <c r="A76" s="92"/>
      <c r="B76" s="116"/>
      <c r="C76" s="116"/>
      <c r="D76" s="116"/>
      <c r="E76" s="116"/>
      <c r="F76" s="116"/>
      <c r="G76" s="116"/>
      <c r="H76" s="116"/>
      <c r="I76" s="116"/>
      <c r="J76" s="116"/>
      <c r="K76" s="117"/>
    </row>
    <row r="77" spans="1:11" ht="26.25" customHeight="1" x14ac:dyDescent="0.4">
      <c r="A77" s="92"/>
      <c r="B77" s="116"/>
      <c r="C77" s="116"/>
      <c r="D77" s="116"/>
      <c r="E77" s="116"/>
      <c r="F77" s="116"/>
      <c r="G77" s="116"/>
      <c r="H77" s="116"/>
      <c r="I77" s="116"/>
      <c r="J77" s="116"/>
      <c r="K77" s="117"/>
    </row>
    <row r="78" spans="1:11" ht="26.25" customHeight="1" x14ac:dyDescent="0.4">
      <c r="A78" s="92"/>
      <c r="B78" s="116"/>
      <c r="C78" s="116"/>
      <c r="D78" s="116"/>
      <c r="E78" s="116"/>
      <c r="F78" s="116"/>
      <c r="G78" s="116"/>
      <c r="H78" s="116"/>
      <c r="I78" s="116"/>
      <c r="J78" s="116"/>
      <c r="K78" s="117"/>
    </row>
    <row r="79" spans="1:11" ht="26.25" customHeight="1" x14ac:dyDescent="0.4">
      <c r="A79" s="92"/>
      <c r="B79" s="116"/>
      <c r="C79" s="116"/>
      <c r="D79" s="116"/>
      <c r="E79" s="116"/>
      <c r="F79" s="116"/>
      <c r="G79" s="116"/>
      <c r="H79" s="116"/>
      <c r="I79" s="116"/>
      <c r="J79" s="116"/>
      <c r="K79" s="117"/>
    </row>
    <row r="80" spans="1:11" ht="26.25" customHeight="1" x14ac:dyDescent="0.4">
      <c r="A80" s="92"/>
      <c r="B80" s="116"/>
      <c r="C80" s="116"/>
      <c r="D80" s="116"/>
      <c r="E80" s="116"/>
      <c r="F80" s="116"/>
      <c r="G80" s="116"/>
      <c r="H80" s="116"/>
      <c r="I80" s="116"/>
      <c r="J80" s="116"/>
      <c r="K80" s="117"/>
    </row>
    <row r="81" spans="1:11" ht="26.25" customHeight="1" x14ac:dyDescent="0.4">
      <c r="A81" s="92"/>
      <c r="B81" s="116"/>
      <c r="C81" s="116"/>
      <c r="D81" s="116"/>
      <c r="E81" s="116"/>
      <c r="F81" s="116"/>
      <c r="G81" s="116"/>
      <c r="H81" s="116"/>
      <c r="I81" s="116"/>
      <c r="J81" s="116"/>
      <c r="K81" s="117"/>
    </row>
    <row r="82" spans="1:11" ht="26.25" customHeight="1" x14ac:dyDescent="0.4">
      <c r="A82" s="92"/>
      <c r="B82" s="116"/>
      <c r="C82" s="116"/>
      <c r="D82" s="116"/>
      <c r="E82" s="116"/>
      <c r="F82" s="116"/>
      <c r="G82" s="116"/>
      <c r="H82" s="116"/>
      <c r="I82" s="116"/>
      <c r="J82" s="116"/>
      <c r="K82" s="117"/>
    </row>
    <row r="83" spans="1:11" ht="26.25" customHeight="1" x14ac:dyDescent="0.4">
      <c r="A83" s="92"/>
      <c r="B83" s="116"/>
      <c r="C83" s="116"/>
      <c r="D83" s="116"/>
      <c r="E83" s="116"/>
      <c r="F83" s="116"/>
      <c r="G83" s="116"/>
      <c r="H83" s="116"/>
      <c r="I83" s="116"/>
      <c r="J83" s="116"/>
      <c r="K83" s="117"/>
    </row>
    <row r="84" spans="1:11" ht="26.25" customHeight="1" x14ac:dyDescent="0.4">
      <c r="A84" s="92"/>
      <c r="B84" s="116"/>
      <c r="C84" s="116"/>
      <c r="D84" s="116"/>
      <c r="E84" s="116"/>
      <c r="F84" s="116"/>
      <c r="G84" s="116"/>
      <c r="H84" s="116"/>
      <c r="I84" s="116"/>
      <c r="J84" s="116"/>
      <c r="K84" s="117"/>
    </row>
    <row r="85" spans="1:11" ht="26.25" customHeight="1" x14ac:dyDescent="0.4">
      <c r="A85" s="92"/>
      <c r="B85" s="116"/>
      <c r="C85" s="116"/>
      <c r="D85" s="116"/>
      <c r="E85" s="116"/>
      <c r="F85" s="116"/>
      <c r="G85" s="116"/>
      <c r="H85" s="116"/>
      <c r="I85" s="116"/>
      <c r="J85" s="116"/>
      <c r="K85" s="117"/>
    </row>
    <row r="86" spans="1:11" ht="26.25" customHeight="1" x14ac:dyDescent="0.4">
      <c r="A86" s="92"/>
      <c r="B86" s="116"/>
      <c r="C86" s="116"/>
      <c r="D86" s="116"/>
      <c r="E86" s="116"/>
      <c r="F86" s="116"/>
      <c r="G86" s="116"/>
      <c r="H86" s="116"/>
      <c r="I86" s="116"/>
      <c r="J86" s="116"/>
      <c r="K86" s="117"/>
    </row>
    <row r="87" spans="1:11" ht="26.25" customHeight="1" x14ac:dyDescent="0.4">
      <c r="A87" s="92"/>
      <c r="B87" s="116"/>
      <c r="C87" s="116"/>
      <c r="D87" s="116"/>
      <c r="E87" s="116"/>
      <c r="F87" s="116"/>
      <c r="G87" s="116"/>
      <c r="H87" s="116"/>
      <c r="I87" s="116"/>
      <c r="J87" s="116"/>
      <c r="K87" s="117"/>
    </row>
    <row r="88" spans="1:11" ht="26.25" customHeight="1" x14ac:dyDescent="0.4">
      <c r="A88" s="92"/>
      <c r="B88" s="116"/>
      <c r="C88" s="116"/>
      <c r="D88" s="116"/>
      <c r="E88" s="116"/>
      <c r="F88" s="116"/>
      <c r="G88" s="116"/>
      <c r="H88" s="116"/>
      <c r="I88" s="116"/>
      <c r="J88" s="116"/>
      <c r="K88" s="117"/>
    </row>
    <row r="89" spans="1:11" ht="26.25" customHeight="1" x14ac:dyDescent="0.4">
      <c r="A89" s="92"/>
      <c r="B89" s="116"/>
      <c r="C89" s="116"/>
      <c r="D89" s="116"/>
      <c r="E89" s="116"/>
      <c r="F89" s="116"/>
      <c r="G89" s="116"/>
      <c r="H89" s="116"/>
      <c r="I89" s="116"/>
      <c r="J89" s="116"/>
      <c r="K89" s="117"/>
    </row>
    <row r="90" spans="1:11" ht="26.25" customHeight="1" x14ac:dyDescent="0.4">
      <c r="A90" s="92"/>
      <c r="B90" s="116"/>
      <c r="C90" s="116"/>
      <c r="D90" s="116"/>
      <c r="E90" s="116"/>
      <c r="F90" s="116"/>
      <c r="G90" s="116"/>
      <c r="H90" s="116"/>
      <c r="I90" s="116"/>
      <c r="J90" s="116"/>
      <c r="K90" s="117"/>
    </row>
    <row r="91" spans="1:11" ht="26.25" customHeight="1" x14ac:dyDescent="0.4">
      <c r="A91" s="92"/>
      <c r="B91" s="116"/>
      <c r="C91" s="116"/>
      <c r="D91" s="116"/>
      <c r="E91" s="116"/>
      <c r="F91" s="116"/>
      <c r="G91" s="116"/>
      <c r="H91" s="116"/>
      <c r="I91" s="116"/>
      <c r="J91" s="116"/>
      <c r="K91" s="117"/>
    </row>
    <row r="92" spans="1:11" ht="26.25" customHeight="1" thickBot="1" x14ac:dyDescent="0.45">
      <c r="A92" s="93"/>
      <c r="B92" s="94"/>
      <c r="C92" s="94"/>
      <c r="D92" s="94"/>
      <c r="E92" s="94"/>
      <c r="F92" s="94"/>
      <c r="G92" s="94"/>
      <c r="H92" s="94"/>
      <c r="I92" s="94"/>
      <c r="J92" s="94"/>
      <c r="K92" s="95"/>
    </row>
    <row r="93" spans="1:11" ht="26.25" customHeight="1" x14ac:dyDescent="0.4">
      <c r="A93" s="89"/>
      <c r="B93" s="90"/>
      <c r="C93" s="90"/>
      <c r="D93" s="90"/>
      <c r="E93" s="90"/>
      <c r="F93" s="90"/>
      <c r="G93" s="90"/>
      <c r="H93" s="90"/>
      <c r="I93" s="90"/>
      <c r="J93" s="90"/>
      <c r="K93" s="91"/>
    </row>
    <row r="94" spans="1:11" ht="26.25" customHeight="1" x14ac:dyDescent="0.4">
      <c r="A94" s="92"/>
      <c r="B94" s="116"/>
      <c r="C94" s="116"/>
      <c r="D94" s="116"/>
      <c r="E94" s="116"/>
      <c r="F94" s="116"/>
      <c r="G94" s="116"/>
      <c r="H94" s="116"/>
      <c r="I94" s="116"/>
      <c r="J94" s="116"/>
      <c r="K94" s="117"/>
    </row>
    <row r="95" spans="1:11" ht="26.25" customHeight="1" x14ac:dyDescent="0.4">
      <c r="A95" s="92"/>
      <c r="B95" s="116"/>
      <c r="C95" s="116"/>
      <c r="D95" s="116"/>
      <c r="E95" s="116"/>
      <c r="F95" s="116"/>
      <c r="G95" s="116"/>
      <c r="H95" s="116"/>
      <c r="I95" s="116"/>
      <c r="J95" s="116"/>
      <c r="K95" s="117"/>
    </row>
    <row r="96" spans="1:11" ht="26.25" customHeight="1" x14ac:dyDescent="0.4">
      <c r="A96" s="92"/>
      <c r="B96" s="116"/>
      <c r="C96" s="116"/>
      <c r="D96" s="116"/>
      <c r="E96" s="116"/>
      <c r="F96" s="116"/>
      <c r="G96" s="116"/>
      <c r="H96" s="116"/>
      <c r="I96" s="116"/>
      <c r="J96" s="116"/>
      <c r="K96" s="117"/>
    </row>
    <row r="97" spans="1:11" ht="26.25" customHeight="1" x14ac:dyDescent="0.4">
      <c r="A97" s="92"/>
      <c r="B97" s="116"/>
      <c r="C97" s="116"/>
      <c r="D97" s="116"/>
      <c r="E97" s="116"/>
      <c r="F97" s="116"/>
      <c r="G97" s="116"/>
      <c r="H97" s="116"/>
      <c r="I97" s="116"/>
      <c r="J97" s="116"/>
      <c r="K97" s="117"/>
    </row>
    <row r="98" spans="1:11" ht="26.25" customHeight="1" x14ac:dyDescent="0.4">
      <c r="A98" s="92"/>
      <c r="B98" s="116"/>
      <c r="C98" s="116"/>
      <c r="D98" s="116"/>
      <c r="E98" s="116"/>
      <c r="F98" s="116"/>
      <c r="G98" s="116"/>
      <c r="H98" s="116"/>
      <c r="I98" s="116"/>
      <c r="J98" s="116"/>
      <c r="K98" s="117"/>
    </row>
    <row r="99" spans="1:11" ht="26.25" customHeight="1" x14ac:dyDescent="0.4">
      <c r="A99" s="92"/>
      <c r="B99" s="116"/>
      <c r="C99" s="116"/>
      <c r="D99" s="116"/>
      <c r="E99" s="116"/>
      <c r="F99" s="116"/>
      <c r="G99" s="116"/>
      <c r="H99" s="116"/>
      <c r="I99" s="116"/>
      <c r="J99" s="116"/>
      <c r="K99" s="117"/>
    </row>
    <row r="100" spans="1:11" ht="26.25" customHeight="1" x14ac:dyDescent="0.4">
      <c r="A100" s="92"/>
      <c r="B100" s="116"/>
      <c r="C100" s="116"/>
      <c r="D100" s="116"/>
      <c r="E100" s="116"/>
      <c r="F100" s="116"/>
      <c r="G100" s="116"/>
      <c r="H100" s="116"/>
      <c r="I100" s="116"/>
      <c r="J100" s="116"/>
      <c r="K100" s="117"/>
    </row>
    <row r="101" spans="1:11" ht="26.25" customHeight="1" x14ac:dyDescent="0.4">
      <c r="A101" s="92"/>
      <c r="B101" s="116"/>
      <c r="C101" s="116"/>
      <c r="D101" s="116"/>
      <c r="E101" s="116"/>
      <c r="F101" s="116"/>
      <c r="G101" s="116"/>
      <c r="H101" s="116"/>
      <c r="I101" s="116"/>
      <c r="J101" s="116"/>
      <c r="K101" s="117"/>
    </row>
    <row r="102" spans="1:11" ht="26.25" customHeight="1" x14ac:dyDescent="0.4">
      <c r="A102" s="92"/>
      <c r="B102" s="116"/>
      <c r="C102" s="116"/>
      <c r="D102" s="116"/>
      <c r="E102" s="116"/>
      <c r="F102" s="116"/>
      <c r="G102" s="116"/>
      <c r="H102" s="116"/>
      <c r="I102" s="116"/>
      <c r="J102" s="116"/>
      <c r="K102" s="117"/>
    </row>
    <row r="103" spans="1:11" ht="26.25" customHeight="1" x14ac:dyDescent="0.4">
      <c r="A103" s="92"/>
      <c r="B103" s="116"/>
      <c r="C103" s="116"/>
      <c r="D103" s="116"/>
      <c r="E103" s="116"/>
      <c r="F103" s="116"/>
      <c r="G103" s="116"/>
      <c r="H103" s="116"/>
      <c r="I103" s="116"/>
      <c r="J103" s="116"/>
      <c r="K103" s="117"/>
    </row>
    <row r="104" spans="1:11" ht="26.25" customHeight="1" x14ac:dyDescent="0.4">
      <c r="A104" s="92"/>
      <c r="B104" s="116"/>
      <c r="C104" s="116"/>
      <c r="D104" s="116"/>
      <c r="E104" s="116"/>
      <c r="F104" s="116"/>
      <c r="G104" s="116"/>
      <c r="H104" s="116"/>
      <c r="I104" s="116"/>
      <c r="J104" s="116"/>
      <c r="K104" s="117"/>
    </row>
    <row r="105" spans="1:11" ht="26.25" customHeight="1" x14ac:dyDescent="0.4">
      <c r="A105" s="92"/>
      <c r="B105" s="116"/>
      <c r="C105" s="116"/>
      <c r="D105" s="116"/>
      <c r="E105" s="116"/>
      <c r="F105" s="116"/>
      <c r="G105" s="116"/>
      <c r="H105" s="116"/>
      <c r="I105" s="116"/>
      <c r="J105" s="116"/>
      <c r="K105" s="117"/>
    </row>
    <row r="106" spans="1:11" ht="26.25" customHeight="1" x14ac:dyDescent="0.4">
      <c r="A106" s="92"/>
      <c r="B106" s="116"/>
      <c r="C106" s="116"/>
      <c r="D106" s="116"/>
      <c r="E106" s="116"/>
      <c r="F106" s="116"/>
      <c r="G106" s="116"/>
      <c r="H106" s="116"/>
      <c r="I106" s="116"/>
      <c r="J106" s="116"/>
      <c r="K106" s="117"/>
    </row>
    <row r="107" spans="1:11" ht="26.25" customHeight="1" x14ac:dyDescent="0.4">
      <c r="A107" s="92"/>
      <c r="B107" s="116"/>
      <c r="C107" s="116"/>
      <c r="D107" s="116"/>
      <c r="E107" s="116"/>
      <c r="F107" s="116"/>
      <c r="G107" s="116"/>
      <c r="H107" s="116"/>
      <c r="I107" s="116"/>
      <c r="J107" s="116"/>
      <c r="K107" s="117"/>
    </row>
    <row r="108" spans="1:11" ht="26.25" customHeight="1" x14ac:dyDescent="0.4">
      <c r="A108" s="92"/>
      <c r="B108" s="116"/>
      <c r="C108" s="116"/>
      <c r="D108" s="116"/>
      <c r="E108" s="116"/>
      <c r="F108" s="116"/>
      <c r="G108" s="116"/>
      <c r="H108" s="116"/>
      <c r="I108" s="116"/>
      <c r="J108" s="116"/>
      <c r="K108" s="117"/>
    </row>
    <row r="109" spans="1:11" ht="26.25" customHeight="1" x14ac:dyDescent="0.4">
      <c r="A109" s="92"/>
      <c r="B109" s="116"/>
      <c r="C109" s="116"/>
      <c r="D109" s="116"/>
      <c r="E109" s="116"/>
      <c r="F109" s="116"/>
      <c r="G109" s="116"/>
      <c r="H109" s="116"/>
      <c r="I109" s="116"/>
      <c r="J109" s="116"/>
      <c r="K109" s="117"/>
    </row>
    <row r="110" spans="1:11" ht="26.25" customHeight="1" x14ac:dyDescent="0.4">
      <c r="A110" s="92"/>
      <c r="B110" s="116"/>
      <c r="C110" s="116"/>
      <c r="D110" s="116"/>
      <c r="E110" s="116"/>
      <c r="F110" s="116"/>
      <c r="G110" s="116"/>
      <c r="H110" s="116"/>
      <c r="I110" s="116"/>
      <c r="J110" s="116"/>
      <c r="K110" s="117"/>
    </row>
    <row r="111" spans="1:11" ht="26.25" customHeight="1" x14ac:dyDescent="0.4">
      <c r="A111" s="92"/>
      <c r="B111" s="116"/>
      <c r="C111" s="116"/>
      <c r="D111" s="116"/>
      <c r="E111" s="116"/>
      <c r="F111" s="116"/>
      <c r="G111" s="116"/>
      <c r="H111" s="116"/>
      <c r="I111" s="116"/>
      <c r="J111" s="116"/>
      <c r="K111" s="117"/>
    </row>
    <row r="112" spans="1:11" ht="26.25" customHeight="1" x14ac:dyDescent="0.4">
      <c r="A112" s="92"/>
      <c r="B112" s="116"/>
      <c r="C112" s="116"/>
      <c r="D112" s="116"/>
      <c r="E112" s="116"/>
      <c r="F112" s="116"/>
      <c r="G112" s="116"/>
      <c r="H112" s="116"/>
      <c r="I112" s="116"/>
      <c r="J112" s="116"/>
      <c r="K112" s="117"/>
    </row>
    <row r="113" spans="1:11" ht="26.25" customHeight="1" x14ac:dyDescent="0.4">
      <c r="A113" s="92"/>
      <c r="B113" s="116"/>
      <c r="C113" s="116"/>
      <c r="D113" s="116"/>
      <c r="E113" s="116"/>
      <c r="F113" s="116"/>
      <c r="G113" s="116"/>
      <c r="H113" s="116"/>
      <c r="I113" s="116"/>
      <c r="J113" s="116"/>
      <c r="K113" s="117"/>
    </row>
    <row r="114" spans="1:11" ht="26.25" customHeight="1" x14ac:dyDescent="0.4">
      <c r="A114" s="92"/>
      <c r="B114" s="116"/>
      <c r="C114" s="116"/>
      <c r="D114" s="116"/>
      <c r="E114" s="116"/>
      <c r="F114" s="116"/>
      <c r="G114" s="116"/>
      <c r="H114" s="116"/>
      <c r="I114" s="116"/>
      <c r="J114" s="116"/>
      <c r="K114" s="117"/>
    </row>
    <row r="115" spans="1:11" ht="26.25" customHeight="1" x14ac:dyDescent="0.4">
      <c r="A115" s="92"/>
      <c r="B115" s="116"/>
      <c r="C115" s="116"/>
      <c r="D115" s="116"/>
      <c r="E115" s="116"/>
      <c r="F115" s="116"/>
      <c r="G115" s="116"/>
      <c r="H115" s="116"/>
      <c r="I115" s="116"/>
      <c r="J115" s="116"/>
      <c r="K115" s="117"/>
    </row>
    <row r="116" spans="1:11" ht="26.25" customHeight="1" x14ac:dyDescent="0.4">
      <c r="A116" s="92"/>
      <c r="B116" s="116"/>
      <c r="C116" s="116"/>
      <c r="D116" s="116"/>
      <c r="E116" s="116"/>
      <c r="F116" s="116"/>
      <c r="G116" s="116"/>
      <c r="H116" s="116"/>
      <c r="I116" s="116"/>
      <c r="J116" s="116"/>
      <c r="K116" s="117"/>
    </row>
    <row r="117" spans="1:11" ht="26.25" customHeight="1" x14ac:dyDescent="0.4">
      <c r="A117" s="92"/>
      <c r="B117" s="116"/>
      <c r="C117" s="116"/>
      <c r="D117" s="116"/>
      <c r="E117" s="116"/>
      <c r="F117" s="116"/>
      <c r="G117" s="116"/>
      <c r="H117" s="116"/>
      <c r="I117" s="116"/>
      <c r="J117" s="116"/>
      <c r="K117" s="117"/>
    </row>
    <row r="118" spans="1:11" ht="26.25" customHeight="1" thickBot="1" x14ac:dyDescent="0.45">
      <c r="A118" s="93"/>
      <c r="B118" s="94"/>
      <c r="C118" s="94"/>
      <c r="D118" s="94"/>
      <c r="E118" s="94"/>
      <c r="F118" s="94"/>
      <c r="G118" s="94"/>
      <c r="H118" s="94"/>
      <c r="I118" s="94"/>
      <c r="J118" s="94"/>
      <c r="K118" s="95"/>
    </row>
  </sheetData>
  <sheetProtection selectLockedCells="1"/>
  <mergeCells count="102">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s>
  <phoneticPr fontId="2"/>
  <conditionalFormatting sqref="J9:K11 C9:G11 H11 C27:I27 K27">
    <cfRule type="expression" dxfId="180" priority="2" stopIfTrue="1">
      <formula>$K$4=""</formula>
    </cfRule>
  </conditionalFormatting>
  <conditionalFormatting sqref="G1:H1 C5:E5 G5:K5 H8 C6:G11 H11 C22:F22 G29 G46:K46 J6:K6 C2:C3 C26:I27 C12 C29:E29 K3 I2 J8:K8 J7 K26:K27 E47:K49">
    <cfRule type="containsBlanks" dxfId="17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78" priority="4">
      <formula>LEN(TRIM(C24))=0</formula>
    </cfRule>
  </conditionalFormatting>
  <conditionalFormatting sqref="E24:F24">
    <cfRule type="containsBlanks" dxfId="177" priority="3">
      <formula>LEN(TRIM(E24))=0</formula>
    </cfRule>
  </conditionalFormatting>
  <conditionalFormatting sqref="J9:K9 J11:K11 J10">
    <cfRule type="containsBlanks" dxfId="176" priority="7">
      <formula>LEN(TRIM(J9))=0</formula>
    </cfRule>
  </conditionalFormatting>
  <conditionalFormatting sqref="C2:H4 J2:K2 K3:K4 G5:K5 C5:E5 H8 C6:G11 H11 J6:K11 C12:K20 C24:H24 G23:H23 C22:H22 C29:K30 C32:K37 C39:K44 E47:F51 C60:K64 C26:K27 G46:K51 J22:K24 C55:J55 C56:G57 I56:I57">
    <cfRule type="notContainsErrors" priority="1">
      <formula>NOT(ISERROR(C2))</formula>
    </cfRule>
  </conditionalFormatting>
  <dataValidations count="2">
    <dataValidation type="whole" operator="greaterThanOrEqual" allowBlank="1" showInputMessage="1" showErrorMessage="1" sqref="E29:K30 C29:D29" xr:uid="{D26299D9-6255-4879-A01B-4D80A28821F1}">
      <formula1>0</formula1>
    </dataValidation>
    <dataValidation type="list" allowBlank="1" showInputMessage="1" showErrorMessage="1" sqref="J2:K2" xr:uid="{C14AA460-78C5-4640-ABB5-115B5CF26785}">
      <formula1>"保育所,認定こども園,小規模保育事業"</formula1>
    </dataValidation>
  </dataValidations>
  <hyperlinks>
    <hyperlink ref="A1:B1" location="公表用一覧!A1" display=" &lt;戻る" xr:uid="{3DAE391B-FBFC-4C86-9E50-D8094AB8E6CA}"/>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45548</v>
      </c>
      <c r="H1" s="229"/>
      <c r="I1" s="33" t="s">
        <v>390</v>
      </c>
      <c r="J1" s="230">
        <v>45748</v>
      </c>
      <c r="K1" s="231"/>
      <c r="L1" s="34"/>
      <c r="M1" s="34"/>
      <c r="N1" s="34"/>
    </row>
    <row r="2" spans="1:14" ht="27" customHeight="1" x14ac:dyDescent="0.4">
      <c r="A2" s="128" t="s">
        <v>391</v>
      </c>
      <c r="B2" s="127"/>
      <c r="C2" s="232" t="s">
        <v>851</v>
      </c>
      <c r="D2" s="233"/>
      <c r="E2" s="233"/>
      <c r="F2" s="233"/>
      <c r="G2" s="233"/>
      <c r="H2" s="234"/>
      <c r="I2" s="36" t="s">
        <v>95</v>
      </c>
      <c r="J2" s="238" t="s">
        <v>852</v>
      </c>
      <c r="K2" s="239"/>
      <c r="L2" s="37"/>
      <c r="M2" s="37"/>
      <c r="N2" s="37"/>
    </row>
    <row r="3" spans="1:14" ht="27" customHeight="1" x14ac:dyDescent="0.4">
      <c r="A3" s="128"/>
      <c r="B3" s="127"/>
      <c r="C3" s="232"/>
      <c r="D3" s="233"/>
      <c r="E3" s="233"/>
      <c r="F3" s="233"/>
      <c r="G3" s="233"/>
      <c r="H3" s="234"/>
      <c r="I3" s="240" t="s">
        <v>393</v>
      </c>
      <c r="J3" s="241"/>
      <c r="K3" s="38">
        <v>345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853</v>
      </c>
      <c r="D5" s="265"/>
      <c r="E5" s="266"/>
      <c r="F5" s="40" t="s">
        <v>396</v>
      </c>
      <c r="G5" s="268" t="str">
        <f>HYPERLINK("http://miyazono-youtien@wakaba-gakuen.ed.jp/")</f>
        <v>http://miyazono-youtien@wakaba-gakuen.ed.jp/</v>
      </c>
      <c r="H5" s="265"/>
      <c r="I5" s="265"/>
      <c r="J5" s="265"/>
      <c r="K5" s="267"/>
      <c r="L5" s="37"/>
      <c r="M5" s="37"/>
      <c r="N5" s="37"/>
    </row>
    <row r="6" spans="1:14" ht="27" customHeight="1" x14ac:dyDescent="0.4">
      <c r="A6" s="181" t="s">
        <v>398</v>
      </c>
      <c r="B6" s="125"/>
      <c r="C6" s="248" t="s">
        <v>854</v>
      </c>
      <c r="D6" s="249"/>
      <c r="E6" s="249"/>
      <c r="F6" s="249"/>
      <c r="G6" s="249"/>
      <c r="H6" s="254" t="s">
        <v>399</v>
      </c>
      <c r="I6" s="111" t="s">
        <v>400</v>
      </c>
      <c r="J6" s="256">
        <v>7</v>
      </c>
      <c r="K6" s="257"/>
      <c r="L6" s="41"/>
      <c r="M6" s="41"/>
      <c r="N6" s="41"/>
    </row>
    <row r="7" spans="1:14" ht="27" customHeight="1" x14ac:dyDescent="0.4">
      <c r="A7" s="128"/>
      <c r="B7" s="127"/>
      <c r="C7" s="250"/>
      <c r="D7" s="251"/>
      <c r="E7" s="251"/>
      <c r="F7" s="251"/>
      <c r="G7" s="251"/>
      <c r="H7" s="255"/>
      <c r="I7" s="258" t="s">
        <v>401</v>
      </c>
      <c r="J7" s="260" t="s">
        <v>855</v>
      </c>
      <c r="K7" s="261"/>
      <c r="L7" s="41"/>
      <c r="M7" s="41"/>
      <c r="N7" s="41"/>
    </row>
    <row r="8" spans="1:14" ht="27" customHeight="1" x14ac:dyDescent="0.4">
      <c r="A8" s="206"/>
      <c r="B8" s="207"/>
      <c r="C8" s="252"/>
      <c r="D8" s="253"/>
      <c r="E8" s="253"/>
      <c r="F8" s="253"/>
      <c r="G8" s="253"/>
      <c r="H8" s="42" t="s">
        <v>519</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856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857</v>
      </c>
      <c r="D22" s="203"/>
      <c r="E22" s="202" t="s">
        <v>522</v>
      </c>
      <c r="F22" s="203"/>
      <c r="G22" s="221"/>
      <c r="H22" s="222"/>
      <c r="I22" s="43" t="s">
        <v>416</v>
      </c>
      <c r="J22" s="198" t="s">
        <v>858</v>
      </c>
      <c r="K22" s="199"/>
      <c r="L22" s="41"/>
      <c r="M22" s="41"/>
      <c r="N22" s="41"/>
    </row>
    <row r="23" spans="1:14" ht="27" customHeight="1" x14ac:dyDescent="0.4">
      <c r="A23" s="128"/>
      <c r="B23" s="127"/>
      <c r="C23" s="200" t="s">
        <v>417</v>
      </c>
      <c r="D23" s="201"/>
      <c r="E23" s="200" t="s">
        <v>418</v>
      </c>
      <c r="F23" s="201"/>
      <c r="G23" s="223"/>
      <c r="H23" s="224"/>
      <c r="I23" s="43" t="s">
        <v>419</v>
      </c>
      <c r="J23" s="198">
        <v>5</v>
      </c>
      <c r="K23" s="199"/>
      <c r="L23" s="41"/>
      <c r="M23" s="41"/>
      <c r="N23" s="41"/>
    </row>
    <row r="24" spans="1:14" ht="27" customHeight="1" x14ac:dyDescent="0.4">
      <c r="A24" s="206"/>
      <c r="B24" s="207"/>
      <c r="C24" s="202" t="s">
        <v>525</v>
      </c>
      <c r="D24" s="203"/>
      <c r="E24" s="202" t="s">
        <v>526</v>
      </c>
      <c r="F24" s="203"/>
      <c r="G24" s="225"/>
      <c r="H24" s="226"/>
      <c r="I24" s="44" t="s">
        <v>421</v>
      </c>
      <c r="J24" s="204" t="s">
        <v>859</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15</v>
      </c>
      <c r="D26" s="50">
        <v>15</v>
      </c>
      <c r="E26" s="50">
        <v>15</v>
      </c>
      <c r="F26" s="50">
        <v>35</v>
      </c>
      <c r="G26" s="50">
        <v>35</v>
      </c>
      <c r="H26" s="50">
        <v>35</v>
      </c>
      <c r="I26" s="184">
        <f>SUM(C26:H26)</f>
        <v>150</v>
      </c>
      <c r="J26" s="185"/>
      <c r="K26" s="83" t="s">
        <v>860</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2</v>
      </c>
      <c r="E29" s="56">
        <v>4</v>
      </c>
      <c r="F29" s="56">
        <v>0</v>
      </c>
      <c r="G29" s="56">
        <v>0</v>
      </c>
      <c r="H29" s="56">
        <v>2</v>
      </c>
      <c r="I29" s="56">
        <v>0</v>
      </c>
      <c r="J29" s="56">
        <v>0</v>
      </c>
      <c r="K29" s="57">
        <v>0</v>
      </c>
      <c r="L29" s="47"/>
      <c r="M29" s="47"/>
      <c r="N29" s="47"/>
    </row>
    <row r="30" spans="1:14" ht="27" customHeight="1" thickBot="1" x14ac:dyDescent="0.45">
      <c r="A30" s="103"/>
      <c r="B30" s="58" t="s">
        <v>444</v>
      </c>
      <c r="C30" s="59" t="s">
        <v>445</v>
      </c>
      <c r="D30" s="59" t="s">
        <v>445</v>
      </c>
      <c r="E30" s="59">
        <v>11</v>
      </c>
      <c r="F30" s="59">
        <v>2</v>
      </c>
      <c r="G30" s="59">
        <v>1</v>
      </c>
      <c r="H30" s="59">
        <v>1</v>
      </c>
      <c r="I30" s="59">
        <v>1</v>
      </c>
      <c r="J30" s="59">
        <v>0</v>
      </c>
      <c r="K30" s="60">
        <v>3</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861</v>
      </c>
      <c r="D32" s="162"/>
      <c r="E32" s="163"/>
      <c r="F32" s="161" t="s">
        <v>862</v>
      </c>
      <c r="G32" s="162"/>
      <c r="H32" s="163"/>
      <c r="I32" s="161" t="s">
        <v>863</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864</v>
      </c>
      <c r="D39" s="174"/>
      <c r="E39" s="175"/>
      <c r="F39" s="173" t="s">
        <v>865</v>
      </c>
      <c r="G39" s="174"/>
      <c r="H39" s="175"/>
      <c r="I39" s="173" t="s">
        <v>866</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5" t="s">
        <v>867</v>
      </c>
      <c r="I46" s="104" t="s">
        <v>468</v>
      </c>
      <c r="J46" s="139" t="s">
        <v>544</v>
      </c>
      <c r="K46" s="140"/>
    </row>
    <row r="47" spans="1:11" ht="20.25" customHeight="1" x14ac:dyDescent="0.4">
      <c r="A47" s="126"/>
      <c r="B47" s="146"/>
      <c r="C47" s="157" t="s">
        <v>470</v>
      </c>
      <c r="D47" s="158"/>
      <c r="E47" s="138" t="s">
        <v>471</v>
      </c>
      <c r="F47" s="138"/>
      <c r="G47" s="104" t="s">
        <v>472</v>
      </c>
      <c r="H47" s="62" t="s">
        <v>868</v>
      </c>
      <c r="I47" s="104" t="s">
        <v>869</v>
      </c>
      <c r="J47" s="139" t="s">
        <v>544</v>
      </c>
      <c r="K47" s="140"/>
    </row>
    <row r="48" spans="1:11" ht="20.25" customHeight="1" x14ac:dyDescent="0.4">
      <c r="A48" s="126"/>
      <c r="B48" s="146"/>
      <c r="C48" s="157" t="s">
        <v>476</v>
      </c>
      <c r="D48" s="158"/>
      <c r="E48" s="138" t="s">
        <v>465</v>
      </c>
      <c r="F48" s="138"/>
      <c r="G48" s="104" t="s">
        <v>870</v>
      </c>
      <c r="H48" s="75" t="s">
        <v>871</v>
      </c>
      <c r="I48" s="104" t="s">
        <v>579</v>
      </c>
      <c r="J48" s="139" t="s">
        <v>872</v>
      </c>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t="s">
        <v>471</v>
      </c>
      <c r="F50" s="160"/>
      <c r="G50" s="104" t="s">
        <v>466</v>
      </c>
      <c r="H50" s="62" t="s">
        <v>873</v>
      </c>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874</v>
      </c>
      <c r="H55" s="66" t="s">
        <v>397</v>
      </c>
      <c r="I55" s="66" t="s">
        <v>397</v>
      </c>
      <c r="J55" s="155" t="s">
        <v>492</v>
      </c>
      <c r="K55" s="156"/>
    </row>
    <row r="56" spans="1:14" ht="20.25" customHeight="1" x14ac:dyDescent="0.4">
      <c r="A56" s="126"/>
      <c r="B56" s="146"/>
      <c r="C56" s="136" t="s">
        <v>592</v>
      </c>
      <c r="D56" s="137"/>
      <c r="E56" s="138" t="s">
        <v>465</v>
      </c>
      <c r="F56" s="138"/>
      <c r="G56" s="104" t="s">
        <v>874</v>
      </c>
      <c r="H56" s="67" t="s">
        <v>397</v>
      </c>
      <c r="I56" s="67" t="s">
        <v>397</v>
      </c>
      <c r="J56" s="139" t="s">
        <v>492</v>
      </c>
      <c r="K56" s="140"/>
    </row>
    <row r="57" spans="1:14" ht="20.25" customHeight="1" x14ac:dyDescent="0.4">
      <c r="A57" s="126"/>
      <c r="B57" s="146"/>
      <c r="C57" s="136" t="s">
        <v>513</v>
      </c>
      <c r="D57" s="137"/>
      <c r="E57" s="138" t="s">
        <v>875</v>
      </c>
      <c r="F57" s="138"/>
      <c r="G57" s="104" t="s">
        <v>559</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876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75" priority="3">
      <formula>LEN(TRIM(C24))=0</formula>
    </cfRule>
  </conditionalFormatting>
  <conditionalFormatting sqref="C9:G11 J9:K11 H11 C27:I27 K27">
    <cfRule type="expression" dxfId="174" priority="2" stopIfTrue="1">
      <formula>$K$4=""</formula>
    </cfRule>
  </conditionalFormatting>
  <conditionalFormatting sqref="E47:K49 C6:G11 H11 C26:I27 K26:K27 G1:H1 I2 C2:C3 K3 C5:E5 G5:K5 J6:K6 J7 H8 C12 C22:F22 C29:E29 G29 G46:K46">
    <cfRule type="containsBlanks" dxfId="17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2"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FFD5-96B0-4CA4-9D3F-6E3E88C85C7B}">
  <dimension ref="A1:N66"/>
  <sheetViews>
    <sheetView view="pageBreakPreview" zoomScale="70" zoomScaleNormal="100" zoomScaleSheetLayoutView="7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232" t="s">
        <v>877</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346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878</v>
      </c>
      <c r="D5" s="265"/>
      <c r="E5" s="266"/>
      <c r="F5" s="40" t="s">
        <v>396</v>
      </c>
      <c r="G5" s="268" t="str">
        <f>HYPERLINK("https://altababy.jp/facility/baby-c-otaka/")</f>
        <v>https://altababy.jp/facility/baby-c-otaka/</v>
      </c>
      <c r="H5" s="265"/>
      <c r="I5" s="265"/>
      <c r="J5" s="265"/>
      <c r="K5" s="267"/>
      <c r="L5" s="37"/>
      <c r="M5" s="37"/>
      <c r="N5" s="37"/>
    </row>
    <row r="6" spans="1:14" ht="27" customHeight="1" x14ac:dyDescent="0.4">
      <c r="A6" s="181" t="s">
        <v>398</v>
      </c>
      <c r="B6" s="125"/>
      <c r="C6" s="248" t="s">
        <v>879</v>
      </c>
      <c r="D6" s="249"/>
      <c r="E6" s="249"/>
      <c r="F6" s="249"/>
      <c r="G6" s="249"/>
      <c r="H6" s="254" t="s">
        <v>399</v>
      </c>
      <c r="I6" s="111" t="s">
        <v>400</v>
      </c>
      <c r="J6" s="256">
        <v>2</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880</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813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814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526</v>
      </c>
      <c r="D24" s="203"/>
      <c r="E24" s="202" t="s">
        <v>521</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445</v>
      </c>
      <c r="G26" s="50" t="s">
        <v>445</v>
      </c>
      <c r="H26" s="50" t="s">
        <v>445</v>
      </c>
      <c r="I26" s="184">
        <f>SUM(C26:H26)</f>
        <v>19</v>
      </c>
      <c r="J26" s="185"/>
      <c r="K26" s="51" t="s">
        <v>815</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0</v>
      </c>
      <c r="E29" s="56">
        <v>8</v>
      </c>
      <c r="F29" s="56"/>
      <c r="G29" s="56">
        <v>1</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423" t="s">
        <v>1906</v>
      </c>
      <c r="D31" s="424"/>
      <c r="E31" s="424"/>
      <c r="F31" s="425"/>
      <c r="G31" s="425"/>
      <c r="H31" s="426"/>
      <c r="I31" s="193"/>
      <c r="J31" s="194"/>
      <c r="K31" s="195"/>
    </row>
    <row r="32" spans="1:14" ht="20.25" customHeight="1" x14ac:dyDescent="0.4">
      <c r="A32" s="126"/>
      <c r="B32" s="146"/>
      <c r="C32" s="161" t="s">
        <v>1910</v>
      </c>
      <c r="D32" s="162"/>
      <c r="E32" s="162"/>
      <c r="F32" s="427"/>
      <c r="G32" s="427"/>
      <c r="H32" s="428"/>
      <c r="I32" s="161"/>
      <c r="J32" s="162"/>
      <c r="K32" s="167"/>
    </row>
    <row r="33" spans="1:11" ht="20.25" customHeight="1" x14ac:dyDescent="0.4">
      <c r="A33" s="126"/>
      <c r="B33" s="146"/>
      <c r="C33" s="164"/>
      <c r="D33" s="165"/>
      <c r="E33" s="165"/>
      <c r="F33" s="429"/>
      <c r="G33" s="429"/>
      <c r="H33" s="430"/>
      <c r="I33" s="164"/>
      <c r="J33" s="165"/>
      <c r="K33" s="168"/>
    </row>
    <row r="34" spans="1:11" ht="20.25" customHeight="1" x14ac:dyDescent="0.4">
      <c r="A34" s="126"/>
      <c r="B34" s="146"/>
      <c r="C34" s="164"/>
      <c r="D34" s="165"/>
      <c r="E34" s="165"/>
      <c r="F34" s="429"/>
      <c r="G34" s="429"/>
      <c r="H34" s="430"/>
      <c r="I34" s="164"/>
      <c r="J34" s="165"/>
      <c r="K34" s="168"/>
    </row>
    <row r="35" spans="1:11" ht="20.25" customHeight="1" x14ac:dyDescent="0.4">
      <c r="A35" s="126"/>
      <c r="B35" s="146"/>
      <c r="C35" s="164"/>
      <c r="D35" s="165"/>
      <c r="E35" s="165"/>
      <c r="F35" s="429"/>
      <c r="G35" s="429"/>
      <c r="H35" s="430"/>
      <c r="I35" s="164"/>
      <c r="J35" s="165"/>
      <c r="K35" s="168"/>
    </row>
    <row r="36" spans="1:11" ht="20.25" customHeight="1" x14ac:dyDescent="0.4">
      <c r="A36" s="126"/>
      <c r="B36" s="146"/>
      <c r="C36" s="164"/>
      <c r="D36" s="165"/>
      <c r="E36" s="165"/>
      <c r="F36" s="429"/>
      <c r="G36" s="429"/>
      <c r="H36" s="430"/>
      <c r="I36" s="164"/>
      <c r="J36" s="165"/>
      <c r="K36" s="168"/>
    </row>
    <row r="37" spans="1:11" ht="20.25" customHeight="1" x14ac:dyDescent="0.4">
      <c r="A37" s="126"/>
      <c r="B37" s="146"/>
      <c r="C37" s="431"/>
      <c r="D37" s="432"/>
      <c r="E37" s="432"/>
      <c r="F37" s="433"/>
      <c r="G37" s="433"/>
      <c r="H37" s="434"/>
      <c r="I37" s="164"/>
      <c r="J37" s="165"/>
      <c r="K37" s="168"/>
    </row>
    <row r="38" spans="1:11" ht="20.25" customHeight="1" x14ac:dyDescent="0.4">
      <c r="A38" s="126"/>
      <c r="B38" s="146"/>
      <c r="C38" s="407" t="s">
        <v>1908</v>
      </c>
      <c r="D38" s="408"/>
      <c r="E38" s="408"/>
      <c r="F38" s="409"/>
      <c r="G38" s="409"/>
      <c r="H38" s="410"/>
      <c r="I38" s="169"/>
      <c r="J38" s="170"/>
      <c r="K38" s="172"/>
    </row>
    <row r="39" spans="1:11" ht="20.25" customHeight="1" x14ac:dyDescent="0.4">
      <c r="A39" s="126"/>
      <c r="B39" s="146"/>
      <c r="C39" s="411" t="s">
        <v>1911</v>
      </c>
      <c r="D39" s="412"/>
      <c r="E39" s="412"/>
      <c r="F39" s="413"/>
      <c r="G39" s="413"/>
      <c r="H39" s="414"/>
      <c r="I39" s="173"/>
      <c r="J39" s="174"/>
      <c r="K39" s="179"/>
    </row>
    <row r="40" spans="1:11" ht="20.25" customHeight="1" x14ac:dyDescent="0.4">
      <c r="A40" s="126"/>
      <c r="B40" s="146"/>
      <c r="C40" s="415"/>
      <c r="D40" s="416"/>
      <c r="E40" s="416"/>
      <c r="F40" s="417"/>
      <c r="G40" s="417"/>
      <c r="H40" s="418"/>
      <c r="I40" s="173"/>
      <c r="J40" s="174"/>
      <c r="K40" s="179"/>
    </row>
    <row r="41" spans="1:11" ht="20.25" customHeight="1" x14ac:dyDescent="0.4">
      <c r="A41" s="126"/>
      <c r="B41" s="146"/>
      <c r="C41" s="415"/>
      <c r="D41" s="416"/>
      <c r="E41" s="416"/>
      <c r="F41" s="417"/>
      <c r="G41" s="417"/>
      <c r="H41" s="418"/>
      <c r="I41" s="173"/>
      <c r="J41" s="174"/>
      <c r="K41" s="179"/>
    </row>
    <row r="42" spans="1:11" ht="20.25" customHeight="1" x14ac:dyDescent="0.4">
      <c r="A42" s="126"/>
      <c r="B42" s="146"/>
      <c r="C42" s="415"/>
      <c r="D42" s="416"/>
      <c r="E42" s="416"/>
      <c r="F42" s="417"/>
      <c r="G42" s="417"/>
      <c r="H42" s="418"/>
      <c r="I42" s="173"/>
      <c r="J42" s="174"/>
      <c r="K42" s="179"/>
    </row>
    <row r="43" spans="1:11" ht="20.25" customHeight="1" x14ac:dyDescent="0.4">
      <c r="A43" s="126"/>
      <c r="B43" s="146"/>
      <c r="C43" s="415"/>
      <c r="D43" s="416"/>
      <c r="E43" s="416"/>
      <c r="F43" s="417"/>
      <c r="G43" s="417"/>
      <c r="H43" s="418"/>
      <c r="I43" s="173"/>
      <c r="J43" s="174"/>
      <c r="K43" s="179"/>
    </row>
    <row r="44" spans="1:11" ht="20.25" customHeight="1" x14ac:dyDescent="0.4">
      <c r="A44" s="188"/>
      <c r="B44" s="189"/>
      <c r="C44" s="419"/>
      <c r="D44" s="420"/>
      <c r="E44" s="420"/>
      <c r="F44" s="421"/>
      <c r="G44" s="421"/>
      <c r="H44" s="422"/>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81" t="s">
        <v>445</v>
      </c>
      <c r="H46" s="62" t="s">
        <v>817</v>
      </c>
      <c r="I46" s="104" t="s">
        <v>445</v>
      </c>
      <c r="J46" s="139" t="s">
        <v>445</v>
      </c>
      <c r="K46" s="140" t="s">
        <v>445</v>
      </c>
    </row>
    <row r="47" spans="1:11" ht="20.25" customHeight="1" x14ac:dyDescent="0.4">
      <c r="A47" s="126"/>
      <c r="B47" s="146"/>
      <c r="C47" s="157" t="s">
        <v>470</v>
      </c>
      <c r="D47" s="158"/>
      <c r="E47" s="138" t="s">
        <v>471</v>
      </c>
      <c r="F47" s="138"/>
      <c r="G47" s="104" t="s">
        <v>472</v>
      </c>
      <c r="H47" s="62" t="s">
        <v>546</v>
      </c>
      <c r="I47" s="104" t="s">
        <v>818</v>
      </c>
      <c r="J47" s="139" t="s">
        <v>535</v>
      </c>
      <c r="K47" s="140"/>
    </row>
    <row r="48" spans="1:11" ht="20.25" customHeight="1" x14ac:dyDescent="0.4">
      <c r="A48" s="126"/>
      <c r="B48" s="146"/>
      <c r="C48" s="157" t="s">
        <v>476</v>
      </c>
      <c r="D48" s="158"/>
      <c r="E48" s="138" t="s">
        <v>819</v>
      </c>
      <c r="F48" s="138"/>
      <c r="G48" s="104" t="s">
        <v>820</v>
      </c>
      <c r="H48" s="62" t="s">
        <v>821</v>
      </c>
      <c r="I48" s="104" t="s">
        <v>822</v>
      </c>
      <c r="J48" s="139" t="s">
        <v>535</v>
      </c>
      <c r="K48" s="140"/>
    </row>
    <row r="49" spans="1:14" ht="20.25" customHeight="1" x14ac:dyDescent="0.4">
      <c r="A49" s="126"/>
      <c r="B49" s="146"/>
      <c r="C49" s="157" t="s">
        <v>477</v>
      </c>
      <c r="D49" s="158"/>
      <c r="E49" s="138" t="s">
        <v>478</v>
      </c>
      <c r="F49" s="138"/>
      <c r="G49" s="104" t="s">
        <v>479</v>
      </c>
      <c r="H49" s="62" t="s">
        <v>771</v>
      </c>
      <c r="I49" s="104" t="s">
        <v>714</v>
      </c>
      <c r="J49" s="139" t="s">
        <v>535</v>
      </c>
      <c r="K49" s="140"/>
      <c r="L49" s="63"/>
      <c r="M49" s="63"/>
      <c r="N49" s="63"/>
    </row>
    <row r="50" spans="1:14" ht="20.25" customHeight="1" x14ac:dyDescent="0.4">
      <c r="A50" s="126"/>
      <c r="B50" s="146"/>
      <c r="C50" s="157" t="s">
        <v>481</v>
      </c>
      <c r="D50" s="158"/>
      <c r="E50" s="357" t="s">
        <v>823</v>
      </c>
      <c r="F50" s="357"/>
      <c r="G50" s="104" t="s">
        <v>824</v>
      </c>
      <c r="H50" s="62" t="s">
        <v>825</v>
      </c>
      <c r="I50" s="104" t="s">
        <v>468</v>
      </c>
      <c r="J50" s="139" t="s">
        <v>535</v>
      </c>
      <c r="K50" s="140"/>
      <c r="L50" s="63"/>
    </row>
    <row r="51" spans="1:14" ht="20.25" customHeight="1" x14ac:dyDescent="0.4">
      <c r="A51" s="126"/>
      <c r="B51" s="146"/>
      <c r="C51" s="157" t="s">
        <v>482</v>
      </c>
      <c r="D51" s="158"/>
      <c r="E51" s="357" t="s">
        <v>826</v>
      </c>
      <c r="F51" s="357"/>
      <c r="G51" s="104" t="s">
        <v>824</v>
      </c>
      <c r="H51" s="62" t="s">
        <v>827</v>
      </c>
      <c r="I51" s="104" t="s">
        <v>828</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82" t="s">
        <v>497</v>
      </c>
      <c r="B66" s="70"/>
      <c r="C66" s="70"/>
      <c r="D66" s="70"/>
      <c r="E66" s="70"/>
      <c r="F66" s="70"/>
      <c r="G66" s="70"/>
      <c r="H66" s="70"/>
      <c r="I66" s="70"/>
      <c r="J66" s="70"/>
      <c r="K66" s="71"/>
    </row>
  </sheetData>
  <sheetProtection selectLockedCells="1"/>
  <mergeCells count="99">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56:D56"/>
    <mergeCell ref="E56:F56"/>
    <mergeCell ref="J56:K56"/>
    <mergeCell ref="C51:D51"/>
    <mergeCell ref="E51:F51"/>
    <mergeCell ref="J51:K51"/>
    <mergeCell ref="A60:B64"/>
    <mergeCell ref="C60:K64"/>
    <mergeCell ref="A1:B1"/>
    <mergeCell ref="C57:D57"/>
    <mergeCell ref="E57:F57"/>
    <mergeCell ref="J57:K57"/>
    <mergeCell ref="B58:B59"/>
    <mergeCell ref="C58:K58"/>
    <mergeCell ref="C59:K59"/>
    <mergeCell ref="A54:B57"/>
    <mergeCell ref="C54:D54"/>
    <mergeCell ref="E54:F54"/>
    <mergeCell ref="J54:K54"/>
    <mergeCell ref="C55:D55"/>
    <mergeCell ref="E55:F55"/>
    <mergeCell ref="J55:K55"/>
  </mergeCells>
  <phoneticPr fontId="2"/>
  <conditionalFormatting sqref="C24:F24">
    <cfRule type="containsBlanks" dxfId="171" priority="3">
      <formula>LEN(TRIM(C24))=0</formula>
    </cfRule>
  </conditionalFormatting>
  <conditionalFormatting sqref="C9:G11 J9:K11 H11 C27:I27 K27">
    <cfRule type="expression" dxfId="170" priority="2" stopIfTrue="1">
      <formula>$K$4=""</formula>
    </cfRule>
  </conditionalFormatting>
  <conditionalFormatting sqref="E47:K49 C6:G11 H11 C26:I27 K26:K27 G1:H1 I2 C2:C3 K3 C5:E5 G5:K5 J6:K6 J7 H8 C12 C22:F22 C29:E29 G29 G46:K46">
    <cfRule type="containsBlanks" dxfId="16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68" priority="6">
      <formula>LEN(TRIM(J8))=0</formula>
    </cfRule>
  </conditionalFormatting>
  <dataValidations count="2">
    <dataValidation type="whole" operator="greaterThanOrEqual" allowBlank="1" showInputMessage="1" showErrorMessage="1" sqref="E29:K30 C29:D29" xr:uid="{5928063C-57E3-46AD-B6D2-FE7A83654050}">
      <formula1>0</formula1>
    </dataValidation>
    <dataValidation type="list" allowBlank="1" showInputMessage="1" showErrorMessage="1" sqref="J2:K2" xr:uid="{A39F5E2F-2327-4000-A2F1-56B9BC26F382}">
      <formula1>"保育所,認定こども園,小規模保育事業"</formula1>
    </dataValidation>
  </dataValidations>
  <hyperlinks>
    <hyperlink ref="G5" xr:uid="{BCFEABB3-7EC9-42BF-ACF7-093FE1E6FEE0}"/>
    <hyperlink ref="A1:B1" location="公表用一覧!A1" display=" &lt;戻る" xr:uid="{9F14E1F9-346D-4D9C-8081-7E025303F9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199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348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200</v>
      </c>
      <c r="D5" s="265"/>
      <c r="E5" s="266"/>
      <c r="F5" s="40" t="s">
        <v>396</v>
      </c>
      <c r="G5" s="268" t="str">
        <f>HYPERLINK("https://www.keyakinomori.ed.jp/")</f>
        <v>https://www.keyakinomori.ed.jp/</v>
      </c>
      <c r="H5" s="265"/>
      <c r="I5" s="265"/>
      <c r="J5" s="265"/>
      <c r="K5" s="267"/>
      <c r="L5" s="37"/>
      <c r="M5" s="37"/>
      <c r="N5" s="37"/>
    </row>
    <row r="6" spans="1:14" ht="27" customHeight="1" x14ac:dyDescent="0.4">
      <c r="A6" s="181" t="s">
        <v>398</v>
      </c>
      <c r="B6" s="125"/>
      <c r="C6" s="248" t="s">
        <v>201</v>
      </c>
      <c r="D6" s="249"/>
      <c r="E6" s="249"/>
      <c r="F6" s="249"/>
      <c r="G6" s="249"/>
      <c r="H6" s="254" t="s">
        <v>399</v>
      </c>
      <c r="I6" s="111" t="s">
        <v>400</v>
      </c>
      <c r="J6" s="256">
        <v>3</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c r="I8" s="259"/>
      <c r="J8" s="196">
        <v>7</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701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566</v>
      </c>
      <c r="D24" s="203"/>
      <c r="E24" s="202" t="s">
        <v>705</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14</v>
      </c>
      <c r="E26" s="50">
        <v>16</v>
      </c>
      <c r="F26" s="50">
        <v>17</v>
      </c>
      <c r="G26" s="50">
        <v>17</v>
      </c>
      <c r="H26" s="50">
        <v>17</v>
      </c>
      <c r="I26" s="184">
        <f>SUM(C26:H26)</f>
        <v>90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12</v>
      </c>
      <c r="F29" s="56"/>
      <c r="G29" s="56">
        <v>2</v>
      </c>
      <c r="H29" s="56">
        <v>1</v>
      </c>
      <c r="I29" s="56"/>
      <c r="J29" s="56">
        <v>1</v>
      </c>
      <c r="K29" s="57"/>
      <c r="L29" s="47"/>
      <c r="M29" s="47"/>
      <c r="N29" s="47"/>
    </row>
    <row r="30" spans="1:14" ht="27" customHeight="1" thickBot="1" x14ac:dyDescent="0.45">
      <c r="A30" s="103"/>
      <c r="B30" s="58" t="s">
        <v>444</v>
      </c>
      <c r="C30" s="59" t="s">
        <v>445</v>
      </c>
      <c r="D30" s="59" t="s">
        <v>445</v>
      </c>
      <c r="E30" s="59">
        <v>4</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707</v>
      </c>
      <c r="D32" s="162"/>
      <c r="E32" s="163"/>
      <c r="F32" s="161" t="s">
        <v>708</v>
      </c>
      <c r="G32" s="162"/>
      <c r="H32" s="163"/>
      <c r="I32" s="161" t="s">
        <v>709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710</v>
      </c>
      <c r="D39" s="174"/>
      <c r="E39" s="175"/>
      <c r="F39" s="173" t="s">
        <v>711</v>
      </c>
      <c r="G39" s="174"/>
      <c r="H39" s="175"/>
      <c r="I39" s="173" t="s">
        <v>712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714</v>
      </c>
      <c r="J46" s="139" t="s">
        <v>715</v>
      </c>
      <c r="K46" s="140"/>
    </row>
    <row r="47" spans="1:11" ht="20.25" customHeight="1" x14ac:dyDescent="0.4">
      <c r="A47" s="126"/>
      <c r="B47" s="146"/>
      <c r="C47" s="157" t="s">
        <v>470</v>
      </c>
      <c r="D47" s="158"/>
      <c r="E47" s="138" t="s">
        <v>716</v>
      </c>
      <c r="F47" s="138"/>
      <c r="G47" s="104" t="s">
        <v>472</v>
      </c>
      <c r="H47" s="62" t="s">
        <v>717</v>
      </c>
      <c r="I47" s="104" t="s">
        <v>718</v>
      </c>
      <c r="J47" s="139" t="s">
        <v>715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t="s">
        <v>719</v>
      </c>
      <c r="F50" s="160"/>
      <c r="G50" s="104" t="s">
        <v>720</v>
      </c>
      <c r="H50" s="62" t="s">
        <v>721</v>
      </c>
      <c r="I50" s="104" t="s">
        <v>722</v>
      </c>
      <c r="J50" s="139" t="s">
        <v>723</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739</v>
      </c>
      <c r="F55" s="154"/>
      <c r="G55" s="106" t="s">
        <v>725</v>
      </c>
      <c r="H55" s="66" t="s">
        <v>397</v>
      </c>
      <c r="I55" s="66" t="s">
        <v>397</v>
      </c>
      <c r="J55" s="155" t="s">
        <v>492</v>
      </c>
      <c r="K55" s="156"/>
    </row>
    <row r="56" spans="1:14" ht="20.25" customHeight="1" x14ac:dyDescent="0.4">
      <c r="A56" s="126"/>
      <c r="B56" s="146"/>
      <c r="C56" s="136" t="s">
        <v>513</v>
      </c>
      <c r="D56" s="137"/>
      <c r="E56" s="138" t="s">
        <v>881</v>
      </c>
      <c r="F56" s="138"/>
      <c r="G56" s="104" t="s">
        <v>593</v>
      </c>
      <c r="H56" s="67" t="s">
        <v>397</v>
      </c>
      <c r="I56" s="67" t="s">
        <v>397</v>
      </c>
      <c r="J56" s="139" t="s">
        <v>492</v>
      </c>
      <c r="K56" s="140"/>
    </row>
    <row r="57" spans="1:14" ht="20.25" customHeight="1" x14ac:dyDescent="0.4">
      <c r="A57" s="126"/>
      <c r="B57" s="146"/>
      <c r="C57" s="136" t="s">
        <v>728</v>
      </c>
      <c r="D57" s="137"/>
      <c r="E57" s="138" t="s">
        <v>465</v>
      </c>
      <c r="F57" s="138"/>
      <c r="G57" s="104" t="s">
        <v>725</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741</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67" priority="3">
      <formula>LEN(TRIM(C24))=0</formula>
    </cfRule>
  </conditionalFormatting>
  <conditionalFormatting sqref="C9:G11 J9:K11 H11 C27:I27 K27">
    <cfRule type="expression" dxfId="166" priority="2" stopIfTrue="1">
      <formula>$K$4=""</formula>
    </cfRule>
  </conditionalFormatting>
  <conditionalFormatting sqref="E47:K49 C6:G11 H11 C26:I27 K26:K27 G1:H1 I2 C2:C3 K3 C5:E5 G5:K5 J6:K6 J7 H8 C12 C22:F22 C29:E29 G29 G46:K46">
    <cfRule type="containsBlanks" dxfId="16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4"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dimension ref="A1:N66"/>
  <sheetViews>
    <sheetView view="pageBreakPreview" zoomScaleNormal="100" zoomScaleSheetLayoutView="100" workbookViewId="0">
      <selection activeCell="I39" sqref="I39:K44"/>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45552</v>
      </c>
      <c r="H1" s="229"/>
      <c r="I1" s="33" t="s">
        <v>390</v>
      </c>
      <c r="J1" s="230">
        <v>45748</v>
      </c>
      <c r="K1" s="231"/>
      <c r="L1" s="34"/>
      <c r="M1" s="34"/>
      <c r="N1" s="34"/>
    </row>
    <row r="2" spans="1:14" ht="27" customHeight="1" x14ac:dyDescent="0.4">
      <c r="A2" s="128" t="s">
        <v>391</v>
      </c>
      <c r="B2" s="127"/>
      <c r="C2" s="232" t="s">
        <v>882</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349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883</v>
      </c>
      <c r="D5" s="265"/>
      <c r="E5" s="266"/>
      <c r="F5" s="40" t="s">
        <v>396</v>
      </c>
      <c r="G5" s="268" t="str">
        <f>HYPERLINK("https://kids-home.jp/nest-minaminagareyama/")</f>
        <v>https://kids-home.jp/nest-minaminagareyama/</v>
      </c>
      <c r="H5" s="265"/>
      <c r="I5" s="265"/>
      <c r="J5" s="265"/>
      <c r="K5" s="267"/>
      <c r="L5" s="37"/>
      <c r="M5" s="37"/>
      <c r="N5" s="37"/>
    </row>
    <row r="6" spans="1:14" ht="27" customHeight="1" x14ac:dyDescent="0.4">
      <c r="A6" s="181" t="s">
        <v>398</v>
      </c>
      <c r="B6" s="125"/>
      <c r="C6" s="358" t="s">
        <v>884</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385" t="s">
        <v>885</v>
      </c>
      <c r="K7" s="261"/>
      <c r="L7" s="41"/>
      <c r="M7" s="41"/>
      <c r="N7" s="41"/>
    </row>
    <row r="8" spans="1:14" ht="27" customHeight="1" x14ac:dyDescent="0.4">
      <c r="A8" s="206"/>
      <c r="B8" s="207"/>
      <c r="C8" s="252"/>
      <c r="D8" s="253"/>
      <c r="E8" s="253"/>
      <c r="F8" s="253"/>
      <c r="G8" s="253"/>
      <c r="H8" s="42" t="s">
        <v>397</v>
      </c>
      <c r="I8" s="259"/>
      <c r="J8" s="196">
        <v>1</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886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887</v>
      </c>
      <c r="D22" s="203"/>
      <c r="E22" s="202" t="s">
        <v>888</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889</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5</v>
      </c>
      <c r="D26" s="50">
        <v>8</v>
      </c>
      <c r="E26" s="50">
        <v>8</v>
      </c>
      <c r="F26" s="50">
        <v>8</v>
      </c>
      <c r="G26" s="50">
        <v>8</v>
      </c>
      <c r="H26" s="50">
        <v>8</v>
      </c>
      <c r="I26" s="184">
        <f>SUM(C26:H26)</f>
        <v>45</v>
      </c>
      <c r="J26" s="185"/>
      <c r="K26" s="51" t="s">
        <v>472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9</v>
      </c>
      <c r="F29" s="56"/>
      <c r="G29" s="56">
        <v>1</v>
      </c>
      <c r="H29" s="56">
        <v>1</v>
      </c>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890</v>
      </c>
      <c r="H46" s="62" t="s">
        <v>891</v>
      </c>
      <c r="I46" s="104"/>
      <c r="J46" s="139" t="s">
        <v>544</v>
      </c>
      <c r="K46" s="140"/>
    </row>
    <row r="47" spans="1:11" ht="20.25" customHeight="1" x14ac:dyDescent="0.4">
      <c r="A47" s="126"/>
      <c r="B47" s="146"/>
      <c r="C47" s="157" t="s">
        <v>470</v>
      </c>
      <c r="D47" s="158"/>
      <c r="E47" s="138" t="s">
        <v>574</v>
      </c>
      <c r="F47" s="138"/>
      <c r="G47" s="104" t="s">
        <v>890</v>
      </c>
      <c r="H47" s="62" t="s">
        <v>473</v>
      </c>
      <c r="I47" s="80" t="s">
        <v>892</v>
      </c>
      <c r="J47" s="139" t="s">
        <v>893</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894</v>
      </c>
      <c r="F49" s="138"/>
      <c r="G49" s="104" t="s">
        <v>895</v>
      </c>
      <c r="H49" s="62" t="s">
        <v>896</v>
      </c>
      <c r="I49" s="104"/>
      <c r="J49" s="139" t="s">
        <v>544</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897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63" priority="3">
      <formula>LEN(TRIM(C24))=0</formula>
    </cfRule>
  </conditionalFormatting>
  <conditionalFormatting sqref="C9:G11 J9:K11 H11 C27:I27 K27">
    <cfRule type="expression" dxfId="162" priority="2" stopIfTrue="1">
      <formula>$K$4=""</formula>
    </cfRule>
  </conditionalFormatting>
  <conditionalFormatting sqref="E47:K49 C6:G11 H11 C26:I27 K26:K27 G1:H1 I2 C2:C3 K3 C5:E5 G5:K5 J6:K6 J7 H8 C12 C22:F22 C29:E29 G29 G46:K46">
    <cfRule type="containsBlanks" dxfId="16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0"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95" fitToHeight="2" orientation="portrait" r:id="rId1"/>
  <headerFooter>
    <oddHeader>&amp;L&amp;P / &amp;N ページ</oddHeader>
  </headerFooter>
  <rowBreaks count="1" manualBreakCount="1">
    <brk id="30"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03B77-2E00-454F-8E53-775BC93D271F}">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45546</v>
      </c>
      <c r="H1" s="229"/>
      <c r="I1" s="33" t="s">
        <v>390</v>
      </c>
      <c r="J1" s="230">
        <v>45748</v>
      </c>
      <c r="K1" s="231"/>
      <c r="L1" s="34"/>
      <c r="M1" s="34"/>
      <c r="N1" s="34"/>
    </row>
    <row r="2" spans="1:14" ht="27" customHeight="1" x14ac:dyDescent="0.4">
      <c r="A2" s="128" t="s">
        <v>391</v>
      </c>
      <c r="B2" s="127"/>
      <c r="C2" s="232" t="s">
        <v>898</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351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899</v>
      </c>
      <c r="D5" s="265"/>
      <c r="E5" s="266"/>
      <c r="F5" s="40" t="s">
        <v>396</v>
      </c>
      <c r="G5" s="268" t="str">
        <f>HYPERLINK("https://kidsroom-arisu.com/")</f>
        <v>https://kidsroom-arisu.com/</v>
      </c>
      <c r="H5" s="265"/>
      <c r="I5" s="265"/>
      <c r="J5" s="265"/>
      <c r="K5" s="267"/>
      <c r="L5" s="37"/>
      <c r="M5" s="37"/>
      <c r="N5" s="37"/>
    </row>
    <row r="6" spans="1:14" ht="27" customHeight="1" x14ac:dyDescent="0.4">
      <c r="A6" s="181" t="s">
        <v>398</v>
      </c>
      <c r="B6" s="125"/>
      <c r="C6" s="248" t="s">
        <v>900</v>
      </c>
      <c r="D6" s="249"/>
      <c r="E6" s="249"/>
      <c r="F6" s="249"/>
      <c r="G6" s="249"/>
      <c r="H6" s="254" t="s">
        <v>399</v>
      </c>
      <c r="I6" s="111" t="s">
        <v>400</v>
      </c>
      <c r="J6" s="256"/>
      <c r="K6" s="257"/>
      <c r="L6" s="41"/>
      <c r="M6" s="41"/>
      <c r="N6" s="41"/>
    </row>
    <row r="7" spans="1:14" ht="27" customHeight="1" x14ac:dyDescent="0.4">
      <c r="A7" s="128"/>
      <c r="B7" s="127"/>
      <c r="C7" s="250"/>
      <c r="D7" s="251"/>
      <c r="E7" s="251"/>
      <c r="F7" s="251"/>
      <c r="G7" s="251"/>
      <c r="H7" s="255"/>
      <c r="I7" s="258" t="s">
        <v>401</v>
      </c>
      <c r="J7" s="260" t="s">
        <v>679</v>
      </c>
      <c r="K7" s="261"/>
      <c r="L7" s="41"/>
      <c r="M7" s="41"/>
      <c r="N7" s="41"/>
    </row>
    <row r="8" spans="1:14" ht="27" customHeight="1" x14ac:dyDescent="0.4">
      <c r="A8" s="206"/>
      <c r="B8" s="207"/>
      <c r="C8" s="252"/>
      <c r="D8" s="253"/>
      <c r="E8" s="253"/>
      <c r="F8" s="253"/>
      <c r="G8" s="253"/>
      <c r="H8" s="42"/>
      <c r="I8" s="259"/>
      <c r="J8" s="196">
        <v>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901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523</v>
      </c>
      <c r="F22" s="203"/>
      <c r="G22" s="221" t="s">
        <v>902</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602</v>
      </c>
      <c r="D24" s="203"/>
      <c r="E24" s="202" t="s">
        <v>653</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4</v>
      </c>
      <c r="D26" s="50">
        <v>9</v>
      </c>
      <c r="E26" s="50">
        <v>9</v>
      </c>
      <c r="F26" s="50"/>
      <c r="G26" s="50"/>
      <c r="H26" s="50"/>
      <c r="I26" s="184">
        <f>SUM(C26:H26)</f>
        <v>22</v>
      </c>
      <c r="J26" s="185"/>
      <c r="K26" s="51" t="s">
        <v>528</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c r="E29" s="56">
        <v>9</v>
      </c>
      <c r="F29" s="56"/>
      <c r="G29" s="56">
        <v>1</v>
      </c>
      <c r="H29" s="56">
        <v>1</v>
      </c>
      <c r="I29" s="56">
        <v>1</v>
      </c>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903</v>
      </c>
      <c r="D32" s="162"/>
      <c r="E32" s="163"/>
      <c r="F32" s="161" t="s">
        <v>904</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905</v>
      </c>
      <c r="D39" s="174"/>
      <c r="E39" s="175"/>
      <c r="F39" s="173" t="s">
        <v>906</v>
      </c>
      <c r="G39" s="174"/>
      <c r="H39" s="175"/>
      <c r="I39" s="173" t="s">
        <v>907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471</v>
      </c>
      <c r="F47" s="138"/>
      <c r="G47" s="104" t="s">
        <v>466</v>
      </c>
      <c r="H47" s="62" t="s">
        <v>473</v>
      </c>
      <c r="I47" s="104" t="s">
        <v>718</v>
      </c>
      <c r="J47" s="139" t="s">
        <v>908</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c r="F49" s="138"/>
      <c r="G49" s="104"/>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909</v>
      </c>
      <c r="F51" s="160"/>
      <c r="G51" s="104" t="s">
        <v>770</v>
      </c>
      <c r="H51" s="62" t="s">
        <v>771</v>
      </c>
      <c r="I51" s="104" t="s">
        <v>772</v>
      </c>
      <c r="J51" s="139" t="s">
        <v>908</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910</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9" priority="3">
      <formula>LEN(TRIM(C24))=0</formula>
    </cfRule>
  </conditionalFormatting>
  <conditionalFormatting sqref="C9:G11 J9:K11 H11 C27:I27 K27">
    <cfRule type="expression" dxfId="158" priority="2" stopIfTrue="1">
      <formula>$K$4=""</formula>
    </cfRule>
  </conditionalFormatting>
  <conditionalFormatting sqref="E47:K49 C6:G11 H11 C26:I27 K26:K27 G1:H1 I2 C2:C3 K3 C5:E5 G5:K5 J6:K6 J7 H8 C12 C22:F22 C29:E29 G29 G46:K46">
    <cfRule type="containsBlanks" dxfId="15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6" priority="6">
      <formula>LEN(TRIM(J8))=0</formula>
    </cfRule>
  </conditionalFormatting>
  <dataValidations count="2">
    <dataValidation type="whole" operator="greaterThanOrEqual" allowBlank="1" showInputMessage="1" showErrorMessage="1" sqref="E29:K30 C29:D29" xr:uid="{2028478A-270A-4E90-AA41-41C880CB8B03}">
      <formula1>0</formula1>
    </dataValidation>
    <dataValidation type="list" allowBlank="1" showInputMessage="1" showErrorMessage="1" sqref="J2:K2" xr:uid="{C7B8D80A-C05D-42A5-B50D-DCE587B02F16}">
      <formula1>"保育所,認定こども園,小規模保育事業"</formula1>
    </dataValidation>
  </dataValidations>
  <hyperlinks>
    <hyperlink ref="A1:B1" location="公表用一覧!A1" display=" &lt;戻る" xr:uid="{5C46804B-B7F0-48FA-AB63-6E2FCF679D1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324</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352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93</v>
      </c>
      <c r="D5" s="265"/>
      <c r="E5" s="266"/>
      <c r="F5" s="40" t="s">
        <v>396</v>
      </c>
      <c r="G5" s="264"/>
      <c r="H5" s="265"/>
      <c r="I5" s="265"/>
      <c r="J5" s="265"/>
      <c r="K5" s="267"/>
      <c r="L5" s="37"/>
      <c r="M5" s="37"/>
      <c r="N5" s="37"/>
    </row>
    <row r="6" spans="1:14" ht="27" customHeight="1" x14ac:dyDescent="0.4">
      <c r="A6" s="181" t="s">
        <v>398</v>
      </c>
      <c r="B6" s="125"/>
      <c r="C6" s="248" t="s">
        <v>325</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670</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2</v>
      </c>
      <c r="D26" s="50">
        <v>8</v>
      </c>
      <c r="E26" s="50">
        <v>8</v>
      </c>
      <c r="F26" s="50" t="s">
        <v>85</v>
      </c>
      <c r="G26" s="50" t="s">
        <v>85</v>
      </c>
      <c r="H26" s="50" t="s">
        <v>85</v>
      </c>
      <c r="I26" s="184">
        <f>SUM(C26:H26)</f>
        <v>18</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55" priority="2" stopIfTrue="1">
      <formula>$K$4=""</formula>
    </cfRule>
  </conditionalFormatting>
  <conditionalFormatting sqref="G1:H1 C5:E5 G5:K5 H8 C6:G11 H11 C22:F22 G29 G46:K46 E47:K49 J6:K6 C2:C3 C26:I27 K26:K27 C12 C29:E29 K3 I2 J8:K8 J7">
    <cfRule type="containsBlanks" dxfId="15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53" priority="4">
      <formula>LEN(TRIM(C24))=0</formula>
    </cfRule>
  </conditionalFormatting>
  <conditionalFormatting sqref="E24:F24">
    <cfRule type="containsBlanks" dxfId="152" priority="3">
      <formula>LEN(TRIM(E24))=0</formula>
    </cfRule>
  </conditionalFormatting>
  <conditionalFormatting sqref="J9:K9 J11:K11 J10">
    <cfRule type="containsBlanks" dxfId="151"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45552</v>
      </c>
      <c r="H1" s="229"/>
      <c r="I1" s="33" t="s">
        <v>390</v>
      </c>
      <c r="J1" s="230">
        <v>45748</v>
      </c>
      <c r="K1" s="231"/>
      <c r="L1" s="34"/>
      <c r="M1" s="34"/>
      <c r="N1" s="34"/>
    </row>
    <row r="2" spans="1:14" ht="27" customHeight="1" x14ac:dyDescent="0.4">
      <c r="A2" s="128" t="s">
        <v>391</v>
      </c>
      <c r="B2" s="127"/>
      <c r="C2" s="232" t="s">
        <v>923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353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924</v>
      </c>
      <c r="D5" s="265"/>
      <c r="E5" s="266"/>
      <c r="F5" s="40" t="s">
        <v>396</v>
      </c>
      <c r="G5" s="268" t="str">
        <f>HYPERLINK("https://nursery.aiai-cc.co.jp/facility/ootakanomori/")</f>
        <v>https://nursery.aiai-cc.co.jp/facility/ootakanomori/</v>
      </c>
      <c r="H5" s="265"/>
      <c r="I5" s="265"/>
      <c r="J5" s="265"/>
      <c r="K5" s="267"/>
      <c r="L5" s="37"/>
      <c r="M5" s="37"/>
      <c r="N5" s="37"/>
    </row>
    <row r="6" spans="1:14" ht="27" customHeight="1" x14ac:dyDescent="0.4">
      <c r="A6" s="181" t="s">
        <v>398</v>
      </c>
      <c r="B6" s="125"/>
      <c r="C6" s="248" t="s">
        <v>925</v>
      </c>
      <c r="D6" s="249"/>
      <c r="E6" s="249"/>
      <c r="F6" s="249"/>
      <c r="G6" s="249"/>
      <c r="H6" s="254" t="s">
        <v>399</v>
      </c>
      <c r="I6" s="111" t="s">
        <v>400</v>
      </c>
      <c r="J6" s="256">
        <v>9</v>
      </c>
      <c r="K6" s="257"/>
      <c r="L6" s="41"/>
      <c r="M6" s="41"/>
      <c r="N6" s="41"/>
    </row>
    <row r="7" spans="1:14" ht="27" customHeight="1" x14ac:dyDescent="0.4">
      <c r="A7" s="128"/>
      <c r="B7" s="127"/>
      <c r="C7" s="250"/>
      <c r="D7" s="251"/>
      <c r="E7" s="251"/>
      <c r="F7" s="251"/>
      <c r="G7" s="251"/>
      <c r="H7" s="255"/>
      <c r="I7" s="258" t="s">
        <v>401</v>
      </c>
      <c r="J7" s="260" t="s">
        <v>926</v>
      </c>
      <c r="K7" s="261"/>
      <c r="L7" s="41"/>
      <c r="M7" s="41"/>
      <c r="N7" s="41"/>
    </row>
    <row r="8" spans="1:14" ht="27" customHeight="1" x14ac:dyDescent="0.4">
      <c r="A8" s="206"/>
      <c r="B8" s="207"/>
      <c r="C8" s="252"/>
      <c r="D8" s="253"/>
      <c r="E8" s="253"/>
      <c r="F8" s="253"/>
      <c r="G8" s="253"/>
      <c r="H8" s="42"/>
      <c r="I8" s="259"/>
      <c r="J8" s="196">
        <v>18</v>
      </c>
      <c r="K8" s="197"/>
      <c r="L8" s="41"/>
      <c r="M8" s="41"/>
      <c r="N8" s="41"/>
    </row>
    <row r="9" spans="1:14" ht="27" customHeight="1" x14ac:dyDescent="0.4">
      <c r="A9" s="242" t="s">
        <v>404</v>
      </c>
      <c r="B9" s="243"/>
      <c r="C9" s="248" t="s">
        <v>397</v>
      </c>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927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523</v>
      </c>
      <c r="F22" s="203"/>
      <c r="G22" s="221" t="s">
        <v>928</v>
      </c>
      <c r="H22" s="222"/>
      <c r="I22" s="43" t="s">
        <v>416</v>
      </c>
      <c r="J22" s="198" t="s">
        <v>397</v>
      </c>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602</v>
      </c>
      <c r="D24" s="203"/>
      <c r="E24" s="202" t="s">
        <v>653</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8</v>
      </c>
      <c r="E26" s="50">
        <v>10</v>
      </c>
      <c r="F26" s="50">
        <v>12</v>
      </c>
      <c r="G26" s="50">
        <v>12</v>
      </c>
      <c r="H26" s="50">
        <v>12</v>
      </c>
      <c r="I26" s="184">
        <f>SUM(C26:H26)</f>
        <v>60</v>
      </c>
      <c r="J26" s="185"/>
      <c r="K26" s="51" t="s">
        <v>929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5</v>
      </c>
      <c r="F29" s="56"/>
      <c r="G29" s="56">
        <v>2</v>
      </c>
      <c r="H29" s="56"/>
      <c r="I29" s="56"/>
      <c r="J29" s="56"/>
      <c r="K29" s="57"/>
      <c r="L29" s="47"/>
      <c r="M29" s="47"/>
      <c r="N29" s="47"/>
    </row>
    <row r="30" spans="1:14" ht="27" customHeight="1" thickBot="1" x14ac:dyDescent="0.45">
      <c r="A30" s="103"/>
      <c r="B30" s="58" t="s">
        <v>444</v>
      </c>
      <c r="C30" s="59" t="s">
        <v>445</v>
      </c>
      <c r="D30" s="59">
        <v>7</v>
      </c>
      <c r="E30" s="59"/>
      <c r="F30" s="59"/>
      <c r="G30" s="59"/>
      <c r="H30" s="59"/>
      <c r="I30" s="59">
        <v>2</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930</v>
      </c>
      <c r="D32" s="162"/>
      <c r="E32" s="163"/>
      <c r="F32" s="161" t="s">
        <v>931</v>
      </c>
      <c r="G32" s="162"/>
      <c r="H32" s="163"/>
      <c r="I32" s="161" t="s">
        <v>932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933</v>
      </c>
      <c r="I46" s="104" t="s">
        <v>468</v>
      </c>
      <c r="J46" s="139" t="s">
        <v>934</v>
      </c>
      <c r="K46" s="140"/>
    </row>
    <row r="47" spans="1:11" ht="20.25" customHeight="1" x14ac:dyDescent="0.4">
      <c r="A47" s="126"/>
      <c r="B47" s="146"/>
      <c r="C47" s="157" t="s">
        <v>470</v>
      </c>
      <c r="D47" s="158"/>
      <c r="E47" s="138" t="s">
        <v>471</v>
      </c>
      <c r="F47" s="138"/>
      <c r="G47" s="104" t="s">
        <v>472</v>
      </c>
      <c r="H47" s="62" t="s">
        <v>717</v>
      </c>
      <c r="I47" s="104" t="s">
        <v>935</v>
      </c>
      <c r="J47" s="139" t="s">
        <v>934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936</v>
      </c>
      <c r="I49" s="104" t="s">
        <v>468</v>
      </c>
      <c r="J49" s="139" t="s">
        <v>937</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938</v>
      </c>
      <c r="F51" s="160"/>
      <c r="G51" s="104" t="s">
        <v>472</v>
      </c>
      <c r="H51" s="62" t="s">
        <v>939</v>
      </c>
      <c r="I51" s="104" t="s">
        <v>940</v>
      </c>
      <c r="J51" s="139" t="s">
        <v>934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941</v>
      </c>
      <c r="D55" s="153"/>
      <c r="E55" s="154" t="s">
        <v>942</v>
      </c>
      <c r="F55" s="154"/>
      <c r="G55" s="106" t="s">
        <v>943</v>
      </c>
      <c r="H55" s="66" t="s">
        <v>944</v>
      </c>
      <c r="I55" s="66" t="s">
        <v>397</v>
      </c>
      <c r="J55" s="155" t="s">
        <v>849</v>
      </c>
      <c r="K55" s="156"/>
    </row>
    <row r="56" spans="1:14" ht="20.25" customHeight="1" x14ac:dyDescent="0.4">
      <c r="A56" s="126"/>
      <c r="B56" s="146"/>
      <c r="C56" s="136" t="s">
        <v>945</v>
      </c>
      <c r="D56" s="137"/>
      <c r="E56" s="138" t="s">
        <v>946</v>
      </c>
      <c r="F56" s="138"/>
      <c r="G56" s="104" t="s">
        <v>943</v>
      </c>
      <c r="H56" s="67" t="s">
        <v>947</v>
      </c>
      <c r="I56" s="67" t="s">
        <v>397</v>
      </c>
      <c r="J56" s="139" t="s">
        <v>849</v>
      </c>
      <c r="K56" s="140"/>
    </row>
    <row r="57" spans="1:14" ht="20.25" customHeight="1" x14ac:dyDescent="0.4">
      <c r="A57" s="126"/>
      <c r="B57" s="146"/>
      <c r="C57" s="136" t="s">
        <v>948</v>
      </c>
      <c r="D57" s="137"/>
      <c r="E57" s="138" t="s">
        <v>471</v>
      </c>
      <c r="F57" s="138"/>
      <c r="G57" s="104" t="s">
        <v>479</v>
      </c>
      <c r="H57" s="67" t="s">
        <v>944</v>
      </c>
      <c r="I57" s="67" t="s">
        <v>397</v>
      </c>
      <c r="J57" s="139" t="s">
        <v>849</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949</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0" priority="3">
      <formula>LEN(TRIM(C24))=0</formula>
    </cfRule>
  </conditionalFormatting>
  <conditionalFormatting sqref="C9:G11 J9:K11 H11 C27:I27 K27">
    <cfRule type="expression" dxfId="149" priority="2" stopIfTrue="1">
      <formula>$K$4=""</formula>
    </cfRule>
  </conditionalFormatting>
  <conditionalFormatting sqref="E47:K49 C6:G11 H11 C26:I27 K26:K27 G1:H1 I2 C2:C3 K3 C5:E5 G5:K5 J6:K6 J7 H8 C12 C22:F22 C29:E29 G29 G46:K46">
    <cfRule type="containsBlanks" dxfId="1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7"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74634F-4BFB-42EF-A8C8-B695FCD01876}">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206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354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207</v>
      </c>
      <c r="D5" s="265"/>
      <c r="E5" s="266"/>
      <c r="F5" s="40" t="s">
        <v>396</v>
      </c>
      <c r="G5" s="268" t="str">
        <f>HYPERLINK("https://www.akagimanyo.com/kotonoha-gaiyou")</f>
        <v>https://www.akagimanyo.com/kotonoha-gaiyou</v>
      </c>
      <c r="H5" s="265"/>
      <c r="I5" s="265"/>
      <c r="J5" s="265"/>
      <c r="K5" s="267"/>
      <c r="L5" s="37"/>
      <c r="M5" s="37"/>
      <c r="N5" s="37"/>
    </row>
    <row r="6" spans="1:14" ht="27" customHeight="1" x14ac:dyDescent="0.4">
      <c r="A6" s="181" t="s">
        <v>398</v>
      </c>
      <c r="B6" s="125"/>
      <c r="C6" s="248" t="s">
        <v>208</v>
      </c>
      <c r="D6" s="249"/>
      <c r="E6" s="249"/>
      <c r="F6" s="249"/>
      <c r="G6" s="249"/>
      <c r="H6" s="254" t="s">
        <v>399</v>
      </c>
      <c r="I6" s="111" t="s">
        <v>400</v>
      </c>
      <c r="J6" s="256">
        <v>10</v>
      </c>
      <c r="K6" s="257"/>
      <c r="L6" s="41"/>
      <c r="M6" s="41"/>
      <c r="N6" s="41"/>
    </row>
    <row r="7" spans="1:14" ht="27" customHeight="1" x14ac:dyDescent="0.4">
      <c r="A7" s="128"/>
      <c r="B7" s="127"/>
      <c r="C7" s="250"/>
      <c r="D7" s="251"/>
      <c r="E7" s="251"/>
      <c r="F7" s="251"/>
      <c r="G7" s="251"/>
      <c r="H7" s="255"/>
      <c r="I7" s="258" t="s">
        <v>401</v>
      </c>
      <c r="J7" s="260" t="s">
        <v>911</v>
      </c>
      <c r="K7" s="261"/>
      <c r="L7" s="41"/>
      <c r="M7" s="41"/>
      <c r="N7" s="41"/>
    </row>
    <row r="8" spans="1:14" ht="27" customHeight="1" x14ac:dyDescent="0.4">
      <c r="A8" s="206"/>
      <c r="B8" s="207"/>
      <c r="C8" s="252"/>
      <c r="D8" s="253"/>
      <c r="E8" s="253"/>
      <c r="F8" s="253"/>
      <c r="G8" s="253"/>
      <c r="H8" s="42" t="s">
        <v>403</v>
      </c>
      <c r="I8" s="259"/>
      <c r="J8" s="196">
        <v>8</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912</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565</v>
      </c>
      <c r="K22" s="199"/>
      <c r="L22" s="41"/>
      <c r="M22" s="41"/>
      <c r="N22" s="41"/>
    </row>
    <row r="23" spans="1:14" ht="27" customHeight="1" x14ac:dyDescent="0.4">
      <c r="A23" s="128"/>
      <c r="B23" s="127"/>
      <c r="C23" s="200" t="s">
        <v>417</v>
      </c>
      <c r="D23" s="201"/>
      <c r="E23" s="200" t="s">
        <v>418</v>
      </c>
      <c r="F23" s="201"/>
      <c r="G23" s="223"/>
      <c r="H23" s="224"/>
      <c r="I23" s="43" t="s">
        <v>419</v>
      </c>
      <c r="J23" s="198">
        <v>6</v>
      </c>
      <c r="K23" s="199"/>
      <c r="L23" s="41"/>
      <c r="M23" s="41"/>
      <c r="N23" s="41"/>
    </row>
    <row r="24" spans="1:14" ht="27" customHeight="1" x14ac:dyDescent="0.4">
      <c r="A24" s="206"/>
      <c r="B24" s="207"/>
      <c r="C24" s="202" t="s">
        <v>508</v>
      </c>
      <c r="D24" s="203"/>
      <c r="E24" s="202" t="s">
        <v>566</v>
      </c>
      <c r="F24" s="203"/>
      <c r="G24" s="225"/>
      <c r="H24" s="226"/>
      <c r="I24" s="44" t="s">
        <v>421</v>
      </c>
      <c r="J24" s="204" t="s">
        <v>913</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15</v>
      </c>
      <c r="E26" s="50">
        <v>15</v>
      </c>
      <c r="F26" s="50">
        <v>27</v>
      </c>
      <c r="G26" s="50">
        <v>27</v>
      </c>
      <c r="H26" s="50">
        <v>27</v>
      </c>
      <c r="I26" s="184">
        <f>SUM(C26:H26)</f>
        <v>120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15</v>
      </c>
      <c r="F29" s="56"/>
      <c r="G29" s="56"/>
      <c r="H29" s="56">
        <v>1</v>
      </c>
      <c r="I29" s="56"/>
      <c r="J29" s="56">
        <v>1</v>
      </c>
      <c r="K29" s="57"/>
      <c r="L29" s="47"/>
      <c r="M29" s="47"/>
      <c r="N29" s="47"/>
    </row>
    <row r="30" spans="1:14" ht="27" customHeight="1" thickBot="1" x14ac:dyDescent="0.45">
      <c r="A30" s="103"/>
      <c r="B30" s="58" t="s">
        <v>444</v>
      </c>
      <c r="C30" s="59" t="s">
        <v>445</v>
      </c>
      <c r="D30" s="59" t="s">
        <v>445</v>
      </c>
      <c r="E30" s="59">
        <v>5</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568</v>
      </c>
      <c r="D32" s="162"/>
      <c r="E32" s="163"/>
      <c r="F32" s="161" t="s">
        <v>569</v>
      </c>
      <c r="G32" s="162"/>
      <c r="H32" s="163"/>
      <c r="I32" s="161" t="s">
        <v>914</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571</v>
      </c>
      <c r="D39" s="174"/>
      <c r="E39" s="175"/>
      <c r="F39" s="173" t="s">
        <v>456</v>
      </c>
      <c r="G39" s="174"/>
      <c r="H39" s="175"/>
      <c r="I39" s="173" t="s">
        <v>915</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468</v>
      </c>
      <c r="J46" s="139" t="s">
        <v>544</v>
      </c>
      <c r="K46" s="140"/>
    </row>
    <row r="47" spans="1:11" ht="20.25" customHeight="1" x14ac:dyDescent="0.4">
      <c r="A47" s="126"/>
      <c r="B47" s="146"/>
      <c r="C47" s="157" t="s">
        <v>470</v>
      </c>
      <c r="D47" s="158"/>
      <c r="E47" s="138" t="s">
        <v>574</v>
      </c>
      <c r="F47" s="138"/>
      <c r="G47" s="104" t="s">
        <v>466</v>
      </c>
      <c r="H47" s="62" t="s">
        <v>575</v>
      </c>
      <c r="I47" s="104" t="s">
        <v>576</v>
      </c>
      <c r="J47" s="139" t="s">
        <v>577</v>
      </c>
      <c r="K47" s="140"/>
    </row>
    <row r="48" spans="1:11" ht="20.25" customHeight="1" x14ac:dyDescent="0.4">
      <c r="A48" s="126"/>
      <c r="B48" s="146"/>
      <c r="C48" s="157" t="s">
        <v>476</v>
      </c>
      <c r="D48" s="158"/>
      <c r="E48" s="138" t="s">
        <v>465</v>
      </c>
      <c r="F48" s="138"/>
      <c r="G48" s="104" t="s">
        <v>541</v>
      </c>
      <c r="H48" s="62" t="s">
        <v>916</v>
      </c>
      <c r="I48" s="104" t="s">
        <v>579</v>
      </c>
      <c r="J48" s="139" t="s">
        <v>580</v>
      </c>
      <c r="K48" s="140"/>
    </row>
    <row r="49" spans="1:14" ht="20.25" customHeight="1" x14ac:dyDescent="0.4">
      <c r="A49" s="126"/>
      <c r="B49" s="146"/>
      <c r="C49" s="157" t="s">
        <v>477</v>
      </c>
      <c r="D49" s="158"/>
      <c r="E49" s="138" t="s">
        <v>581</v>
      </c>
      <c r="F49" s="138"/>
      <c r="G49" s="104" t="s">
        <v>466</v>
      </c>
      <c r="H49" s="62" t="s">
        <v>582</v>
      </c>
      <c r="I49" s="104" t="s">
        <v>583</v>
      </c>
      <c r="J49" s="139" t="s">
        <v>584</v>
      </c>
      <c r="K49" s="140"/>
      <c r="L49" s="63"/>
      <c r="M49" s="63"/>
      <c r="N49" s="63"/>
    </row>
    <row r="50" spans="1:14" ht="20.25" customHeight="1" x14ac:dyDescent="0.4">
      <c r="A50" s="126"/>
      <c r="B50" s="146"/>
      <c r="C50" s="157" t="s">
        <v>481</v>
      </c>
      <c r="D50" s="158"/>
      <c r="E50" s="160" t="s">
        <v>585</v>
      </c>
      <c r="F50" s="160"/>
      <c r="G50" s="104" t="s">
        <v>466</v>
      </c>
      <c r="H50" s="62" t="s">
        <v>586</v>
      </c>
      <c r="I50" s="104" t="s">
        <v>587</v>
      </c>
      <c r="J50" s="139" t="s">
        <v>588</v>
      </c>
      <c r="K50" s="140"/>
      <c r="L50" s="63"/>
    </row>
    <row r="51" spans="1:14" ht="20.25" customHeight="1" x14ac:dyDescent="0.4">
      <c r="A51" s="126"/>
      <c r="B51" s="146"/>
      <c r="C51" s="157" t="s">
        <v>482</v>
      </c>
      <c r="D51" s="158"/>
      <c r="E51" s="160" t="s">
        <v>581</v>
      </c>
      <c r="F51" s="160"/>
      <c r="G51" s="104" t="s">
        <v>466</v>
      </c>
      <c r="H51" s="62" t="s">
        <v>589</v>
      </c>
      <c r="I51" s="104" t="s">
        <v>587</v>
      </c>
      <c r="J51" s="139" t="s">
        <v>577</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590</v>
      </c>
      <c r="H55" s="66" t="s">
        <v>591</v>
      </c>
      <c r="I55" s="66" t="s">
        <v>591</v>
      </c>
      <c r="J55" s="155" t="s">
        <v>492</v>
      </c>
      <c r="K55" s="156"/>
    </row>
    <row r="56" spans="1:14" ht="20.25" customHeight="1" x14ac:dyDescent="0.4">
      <c r="A56" s="126"/>
      <c r="B56" s="146"/>
      <c r="C56" s="136" t="s">
        <v>592</v>
      </c>
      <c r="D56" s="137"/>
      <c r="E56" s="138" t="s">
        <v>465</v>
      </c>
      <c r="F56" s="138"/>
      <c r="G56" s="104" t="s">
        <v>593</v>
      </c>
      <c r="H56" s="67" t="s">
        <v>591</v>
      </c>
      <c r="I56" s="67" t="s">
        <v>591</v>
      </c>
      <c r="J56" s="139" t="s">
        <v>492</v>
      </c>
      <c r="K56" s="140"/>
    </row>
    <row r="57" spans="1:14" ht="20.25" customHeight="1" x14ac:dyDescent="0.4">
      <c r="A57" s="126"/>
      <c r="B57" s="146"/>
      <c r="C57" s="136" t="s">
        <v>594</v>
      </c>
      <c r="D57" s="137"/>
      <c r="E57" s="138" t="s">
        <v>428</v>
      </c>
      <c r="F57" s="138"/>
      <c r="G57" s="104" t="s">
        <v>559</v>
      </c>
      <c r="H57" s="67" t="s">
        <v>591</v>
      </c>
      <c r="I57" s="67" t="s">
        <v>591</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917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46" priority="3">
      <formula>LEN(TRIM(C24))=0</formula>
    </cfRule>
  </conditionalFormatting>
  <conditionalFormatting sqref="C9:G11 J9:K11 H11 C27:I27 K27">
    <cfRule type="expression" dxfId="145" priority="2" stopIfTrue="1">
      <formula>$K$4=""</formula>
    </cfRule>
  </conditionalFormatting>
  <conditionalFormatting sqref="E47:K49 C6:G11 H11 C26:I27 K26:K27 G1:H1 I2 C2:C3 K3 C5:E5 G5:K5 J6:K6 J7 H8 C12 C22:F22 C29:E29 G29 G46:K46">
    <cfRule type="containsBlanks" dxfId="14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3" priority="6">
      <formula>LEN(TRIM(J8))=0</formula>
    </cfRule>
  </conditionalFormatting>
  <dataValidations count="2">
    <dataValidation type="whole" operator="greaterThanOrEqual" allowBlank="1" showInputMessage="1" showErrorMessage="1" sqref="E29:K30 C29:D29" xr:uid="{A82E19F8-4777-4BBA-9098-0FA3328A0217}">
      <formula1>0</formula1>
    </dataValidation>
    <dataValidation type="list" allowBlank="1" showInputMessage="1" showErrorMessage="1" sqref="J2:K2" xr:uid="{716F325E-744D-4C81-8416-A230D10A5CE4}">
      <formula1>"保育所,認定こども園,小規模保育事業"</formula1>
    </dataValidation>
  </dataValidations>
  <hyperlinks>
    <hyperlink ref="A1:B1" location="公表用一覧!A1" display="&lt; 戻る" xr:uid="{4004A61D-ADE3-434E-81CA-FD71559AD90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45560</v>
      </c>
      <c r="H1" s="229"/>
      <c r="I1" s="33" t="s">
        <v>390</v>
      </c>
      <c r="J1" s="230">
        <v>45748</v>
      </c>
      <c r="K1" s="231"/>
      <c r="L1" s="34"/>
      <c r="M1" s="34"/>
      <c r="N1" s="34"/>
    </row>
    <row r="2" spans="1:14" ht="27" customHeight="1" x14ac:dyDescent="0.4">
      <c r="A2" s="128" t="s">
        <v>391</v>
      </c>
      <c r="B2" s="127"/>
      <c r="C2" s="232" t="s">
        <v>209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355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210</v>
      </c>
      <c r="D5" s="265"/>
      <c r="E5" s="266"/>
      <c r="F5" s="40" t="s">
        <v>396</v>
      </c>
      <c r="G5" s="268" t="str">
        <f>HYPERLINK("https://central.ohana-yume.jp")</f>
        <v>https://central.ohana-yume.jp</v>
      </c>
      <c r="H5" s="265"/>
      <c r="I5" s="265"/>
      <c r="J5" s="265"/>
      <c r="K5" s="267"/>
      <c r="L5" s="37"/>
      <c r="M5" s="37"/>
      <c r="N5" s="37"/>
    </row>
    <row r="6" spans="1:14" ht="27" customHeight="1" x14ac:dyDescent="0.4">
      <c r="A6" s="181" t="s">
        <v>398</v>
      </c>
      <c r="B6" s="125"/>
      <c r="C6" s="248" t="s">
        <v>211</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1211</v>
      </c>
      <c r="K7" s="261"/>
      <c r="L7" s="41"/>
      <c r="M7" s="41"/>
      <c r="N7" s="41"/>
    </row>
    <row r="8" spans="1:14" ht="27" customHeight="1" x14ac:dyDescent="0.4">
      <c r="A8" s="206"/>
      <c r="B8" s="207"/>
      <c r="C8" s="252"/>
      <c r="D8" s="253"/>
      <c r="E8" s="253"/>
      <c r="F8" s="253"/>
      <c r="G8" s="253"/>
      <c r="H8" s="42" t="s">
        <v>403</v>
      </c>
      <c r="I8" s="259"/>
      <c r="J8" s="196">
        <v>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1537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20</v>
      </c>
      <c r="E26" s="50">
        <v>20</v>
      </c>
      <c r="F26" s="50">
        <v>24</v>
      </c>
      <c r="G26" s="50">
        <v>25</v>
      </c>
      <c r="H26" s="50">
        <v>25</v>
      </c>
      <c r="I26" s="184">
        <f>SUM(C26:H26)</f>
        <v>120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28</v>
      </c>
      <c r="F29" s="56"/>
      <c r="G29" s="56">
        <v>4</v>
      </c>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1114</v>
      </c>
      <c r="I46" s="104" t="s">
        <v>468</v>
      </c>
      <c r="J46" s="139" t="s">
        <v>535</v>
      </c>
      <c r="K46" s="140"/>
    </row>
    <row r="47" spans="1:11" ht="20.25" customHeight="1" x14ac:dyDescent="0.4">
      <c r="A47" s="126"/>
      <c r="B47" s="146"/>
      <c r="C47" s="157" t="s">
        <v>470</v>
      </c>
      <c r="D47" s="158"/>
      <c r="E47" s="138" t="s">
        <v>875</v>
      </c>
      <c r="F47" s="138"/>
      <c r="G47" s="104" t="s">
        <v>466</v>
      </c>
      <c r="H47" s="62" t="s">
        <v>1538</v>
      </c>
      <c r="I47" s="104" t="s">
        <v>841</v>
      </c>
      <c r="J47" s="139" t="s">
        <v>535</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42" priority="3">
      <formula>LEN(TRIM(C24))=0</formula>
    </cfRule>
  </conditionalFormatting>
  <conditionalFormatting sqref="C9:G11 J9:K11 H11 C27:I27 K27">
    <cfRule type="expression" dxfId="141" priority="2" stopIfTrue="1">
      <formula>$K$4=""</formula>
    </cfRule>
  </conditionalFormatting>
  <conditionalFormatting sqref="E47:K49 C6:G11 H11 C26:I27 K26:K27 G1:H1 I2 C2:C3 K3 C5:E5 G5:K5 J6:K6 J7 H8 C12 C22:F22 C29:E29 G29 G46:K46">
    <cfRule type="containsBlanks" dxfId="14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9"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44FAD-6EFB-49B3-9122-9C8191C304EE}">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386">
        <v>45548</v>
      </c>
      <c r="H1" s="387"/>
      <c r="I1" s="33" t="s">
        <v>390</v>
      </c>
      <c r="J1" s="388">
        <v>45748</v>
      </c>
      <c r="K1" s="389"/>
      <c r="L1" s="34"/>
      <c r="M1" s="34"/>
      <c r="N1" s="34"/>
    </row>
    <row r="2" spans="1:14" ht="27" customHeight="1" x14ac:dyDescent="0.4">
      <c r="A2" s="128" t="s">
        <v>391</v>
      </c>
      <c r="B2" s="127"/>
      <c r="C2" s="232" t="s">
        <v>918</v>
      </c>
      <c r="D2" s="233"/>
      <c r="E2" s="233"/>
      <c r="F2" s="233"/>
      <c r="G2" s="233"/>
      <c r="H2" s="234"/>
      <c r="I2" s="36" t="s">
        <v>95</v>
      </c>
      <c r="J2" s="238" t="s">
        <v>919</v>
      </c>
      <c r="K2" s="239"/>
      <c r="L2" s="37"/>
      <c r="M2" s="37"/>
      <c r="N2" s="37"/>
    </row>
    <row r="3" spans="1:14" ht="27" customHeight="1" x14ac:dyDescent="0.4">
      <c r="A3" s="128"/>
      <c r="B3" s="127"/>
      <c r="C3" s="232"/>
      <c r="D3" s="233"/>
      <c r="E3" s="233"/>
      <c r="F3" s="233"/>
      <c r="G3" s="233"/>
      <c r="H3" s="234"/>
      <c r="I3" s="240" t="s">
        <v>393</v>
      </c>
      <c r="J3" s="241"/>
      <c r="K3" s="38">
        <v>356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213</v>
      </c>
      <c r="D5" s="265"/>
      <c r="E5" s="266"/>
      <c r="F5" s="40" t="s">
        <v>396</v>
      </c>
      <c r="G5" s="268" t="str">
        <f>HYPERLINK("https://challengekids.info/")</f>
        <v>https://challengekids.info/</v>
      </c>
      <c r="H5" s="265"/>
      <c r="I5" s="265"/>
      <c r="J5" s="265"/>
      <c r="K5" s="267"/>
      <c r="L5" s="37"/>
      <c r="M5" s="37"/>
      <c r="N5" s="37"/>
    </row>
    <row r="6" spans="1:14" ht="27" customHeight="1" x14ac:dyDescent="0.4">
      <c r="A6" s="181" t="s">
        <v>398</v>
      </c>
      <c r="B6" s="125"/>
      <c r="C6" s="248" t="s">
        <v>920</v>
      </c>
      <c r="D6" s="249"/>
      <c r="E6" s="249"/>
      <c r="F6" s="249"/>
      <c r="G6" s="249"/>
      <c r="H6" s="254" t="s">
        <v>399</v>
      </c>
      <c r="I6" s="111" t="s">
        <v>400</v>
      </c>
      <c r="J6" s="256">
        <v>11</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519</v>
      </c>
      <c r="I8" s="259"/>
      <c r="J8" s="196">
        <v>7</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921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522</v>
      </c>
      <c r="F22" s="203"/>
      <c r="G22" s="221" t="s">
        <v>922</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525</v>
      </c>
      <c r="D24" s="203"/>
      <c r="E24" s="202" t="s">
        <v>526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10</v>
      </c>
      <c r="E26" s="50">
        <v>14</v>
      </c>
      <c r="F26" s="50">
        <v>15</v>
      </c>
      <c r="G26" s="50">
        <v>15</v>
      </c>
      <c r="H26" s="50">
        <v>15</v>
      </c>
      <c r="I26" s="184">
        <f>SUM(C26:H26)</f>
        <v>78</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14</v>
      </c>
      <c r="F29" s="56">
        <v>1</v>
      </c>
      <c r="G29" s="56">
        <v>2</v>
      </c>
      <c r="H29" s="56">
        <v>1</v>
      </c>
      <c r="I29" s="56"/>
      <c r="J29" s="56">
        <v>1</v>
      </c>
      <c r="K29" s="57"/>
      <c r="L29" s="47"/>
      <c r="M29" s="47"/>
      <c r="N29" s="47"/>
    </row>
    <row r="30" spans="1:14" ht="27" customHeight="1" thickBot="1" x14ac:dyDescent="0.45">
      <c r="A30" s="103"/>
      <c r="B30" s="58" t="s">
        <v>444</v>
      </c>
      <c r="C30" s="59" t="s">
        <v>445</v>
      </c>
      <c r="D30" s="59" t="s">
        <v>445</v>
      </c>
      <c r="E30" s="59">
        <v>9</v>
      </c>
      <c r="F30" s="59"/>
      <c r="G30" s="59">
        <v>2</v>
      </c>
      <c r="H30" s="59"/>
      <c r="I30" s="59">
        <v>3</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837</v>
      </c>
      <c r="D32" s="162"/>
      <c r="E32" s="163"/>
      <c r="F32" s="161" t="s">
        <v>838</v>
      </c>
      <c r="G32" s="162"/>
      <c r="H32" s="163"/>
      <c r="I32" s="161" t="s">
        <v>837</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837</v>
      </c>
      <c r="D39" s="174"/>
      <c r="E39" s="175"/>
      <c r="F39" s="173" t="s">
        <v>837</v>
      </c>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587</v>
      </c>
      <c r="J46" s="139" t="s">
        <v>839</v>
      </c>
      <c r="K46" s="140"/>
    </row>
    <row r="47" spans="1:11" ht="20.25" customHeight="1" x14ac:dyDescent="0.4">
      <c r="A47" s="126"/>
      <c r="B47" s="146"/>
      <c r="C47" s="157" t="s">
        <v>470</v>
      </c>
      <c r="D47" s="158"/>
      <c r="E47" s="138" t="s">
        <v>471</v>
      </c>
      <c r="F47" s="138"/>
      <c r="G47" s="104" t="s">
        <v>472</v>
      </c>
      <c r="H47" s="62" t="s">
        <v>840</v>
      </c>
      <c r="I47" s="104" t="s">
        <v>841</v>
      </c>
      <c r="J47" s="139" t="s">
        <v>842</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843</v>
      </c>
      <c r="F49" s="138"/>
      <c r="G49" s="104"/>
      <c r="H49" s="62"/>
      <c r="I49" s="104"/>
      <c r="J49" s="139"/>
      <c r="K49" s="140"/>
      <c r="L49" s="63"/>
      <c r="M49" s="63"/>
      <c r="N49" s="63"/>
    </row>
    <row r="50" spans="1:14" ht="20.25" customHeight="1" x14ac:dyDescent="0.4">
      <c r="A50" s="126"/>
      <c r="B50" s="146"/>
      <c r="C50" s="157" t="s">
        <v>481</v>
      </c>
      <c r="D50" s="158"/>
      <c r="E50" s="160" t="s">
        <v>844</v>
      </c>
      <c r="F50" s="160"/>
      <c r="G50" s="104" t="s">
        <v>466</v>
      </c>
      <c r="H50" s="62" t="s">
        <v>845</v>
      </c>
      <c r="I50" s="104" t="s">
        <v>468</v>
      </c>
      <c r="J50" s="139" t="s">
        <v>839</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846</v>
      </c>
      <c r="D55" s="153"/>
      <c r="E55" s="154" t="s">
        <v>695</v>
      </c>
      <c r="F55" s="154"/>
      <c r="G55" s="106" t="s">
        <v>847</v>
      </c>
      <c r="H55" s="66" t="s">
        <v>848</v>
      </c>
      <c r="I55" s="66" t="s">
        <v>397</v>
      </c>
      <c r="J55" s="155" t="s">
        <v>849</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850</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12">
    <cfRule type="containsBlanks" dxfId="138" priority="17">
      <formula>LEN(TRIM(C12))=0</formula>
    </cfRule>
  </conditionalFormatting>
  <conditionalFormatting sqref="C22:F22">
    <cfRule type="notContainsErrors" priority="14">
      <formula>NOT(ISERROR(C22))</formula>
    </cfRule>
    <cfRule type="containsBlanks" dxfId="137" priority="15">
      <formula>LEN(TRIM(C22))=0</formula>
    </cfRule>
  </conditionalFormatting>
  <conditionalFormatting sqref="C24:F24">
    <cfRule type="notContainsErrors" priority="12">
      <formula>NOT(ISERROR(C24))</formula>
    </cfRule>
    <cfRule type="containsBlanks" dxfId="136" priority="13">
      <formula>LEN(TRIM(C24))=0</formula>
    </cfRule>
  </conditionalFormatting>
  <conditionalFormatting sqref="C6:G11 H11 C26:I27 K27 I2 C2:C3 K3 C5:E5 G5:K5 J6:K6 J7 H8 C29:E29 G29">
    <cfRule type="containsBlanks" dxfId="135" priority="22">
      <formula>LEN(TRIM(C2))=0</formula>
    </cfRule>
  </conditionalFormatting>
  <conditionalFormatting sqref="C9:G11 J9:K11 H11 C27:I27 K27">
    <cfRule type="expression" dxfId="134"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33" priority="7">
      <formula>LEN(TRIM(E47))=0</formula>
    </cfRule>
  </conditionalFormatting>
  <conditionalFormatting sqref="E47:K51">
    <cfRule type="notContainsErrors" priority="4">
      <formula>NOT(ISERROR(E47))</formula>
    </cfRule>
  </conditionalFormatting>
  <conditionalFormatting sqref="G1:H1">
    <cfRule type="containsBlanks" dxfId="132" priority="18">
      <formula>LEN(TRIM(G1))=0</formula>
    </cfRule>
  </conditionalFormatting>
  <conditionalFormatting sqref="G46:K46">
    <cfRule type="notContainsErrors" priority="2">
      <formula>NOT(ISERROR(G46))</formula>
    </cfRule>
    <cfRule type="containsBlanks" dxfId="131"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30" priority="21">
      <formula>LEN(TRIM(J8))=0</formula>
    </cfRule>
  </conditionalFormatting>
  <conditionalFormatting sqref="K26">
    <cfRule type="containsBlanks" dxfId="129" priority="11">
      <formula>LEN(TRIM(K26))=0</formula>
    </cfRule>
  </conditionalFormatting>
  <dataValidations count="2">
    <dataValidation type="whole" operator="greaterThanOrEqual" allowBlank="1" showInputMessage="1" showErrorMessage="1" sqref="E29:K30 C29:D29" xr:uid="{4D2818D2-2E3F-49C0-9D7C-23470EBDB2BC}">
      <formula1>0</formula1>
    </dataValidation>
    <dataValidation type="list" allowBlank="1" showInputMessage="1" showErrorMessage="1" sqref="J2:K2" xr:uid="{85FE4632-73F5-4F47-B323-B5005473B854}">
      <formula1>"保育所,認定こども園,小規模保育事業"</formula1>
    </dataValidation>
  </dataValidations>
  <hyperlinks>
    <hyperlink ref="A1:B1" location="公表用一覧!A1" display=" &lt;戻る" xr:uid="{22D616F8-2757-465D-879C-E580669FE52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232" t="s">
        <v>1413</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357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1414</v>
      </c>
      <c r="D5" s="265"/>
      <c r="E5" s="266"/>
      <c r="F5" s="40" t="s">
        <v>396</v>
      </c>
      <c r="G5" s="268" t="str">
        <f>HYPERLINK("https://sanpiko.com/nagareyama2/")</f>
        <v>https://sanpiko.com/nagareyama2/</v>
      </c>
      <c r="H5" s="265"/>
      <c r="I5" s="265"/>
      <c r="J5" s="265"/>
      <c r="K5" s="267"/>
      <c r="L5" s="37"/>
      <c r="M5" s="37"/>
      <c r="N5" s="37"/>
    </row>
    <row r="6" spans="1:14" ht="27" customHeight="1" x14ac:dyDescent="0.4">
      <c r="A6" s="181" t="s">
        <v>398</v>
      </c>
      <c r="B6" s="125"/>
      <c r="C6" s="248" t="s">
        <v>1415</v>
      </c>
      <c r="D6" s="249"/>
      <c r="E6" s="249"/>
      <c r="F6" s="249"/>
      <c r="G6" s="249"/>
      <c r="H6" s="254" t="s">
        <v>399</v>
      </c>
      <c r="I6" s="111" t="s">
        <v>400</v>
      </c>
      <c r="J6" s="256">
        <v>2</v>
      </c>
      <c r="K6" s="257"/>
      <c r="L6" s="41"/>
      <c r="M6" s="41"/>
      <c r="N6" s="41"/>
    </row>
    <row r="7" spans="1:14" ht="27" customHeight="1" x14ac:dyDescent="0.4">
      <c r="A7" s="128"/>
      <c r="B7" s="127"/>
      <c r="C7" s="250"/>
      <c r="D7" s="251"/>
      <c r="E7" s="251"/>
      <c r="F7" s="251"/>
      <c r="G7" s="251"/>
      <c r="H7" s="255"/>
      <c r="I7" s="258" t="s">
        <v>401</v>
      </c>
      <c r="J7" s="260" t="s">
        <v>1211</v>
      </c>
      <c r="K7" s="261"/>
      <c r="L7" s="41"/>
      <c r="M7" s="41"/>
      <c r="N7" s="41"/>
    </row>
    <row r="8" spans="1:14" ht="27" customHeight="1" x14ac:dyDescent="0.4">
      <c r="A8" s="206"/>
      <c r="B8" s="207"/>
      <c r="C8" s="252"/>
      <c r="D8" s="253"/>
      <c r="E8" s="253"/>
      <c r="F8" s="253"/>
      <c r="G8" s="253"/>
      <c r="H8" s="42" t="s">
        <v>833</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1399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1400</v>
      </c>
      <c r="D22" s="203"/>
      <c r="E22" s="202" t="s">
        <v>1401</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1402</v>
      </c>
      <c r="D24" s="203"/>
      <c r="E24" s="202" t="s">
        <v>1402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6</v>
      </c>
      <c r="E26" s="50">
        <v>8</v>
      </c>
      <c r="F26" s="50">
        <v>10</v>
      </c>
      <c r="G26" s="50">
        <v>10</v>
      </c>
      <c r="H26" s="50">
        <v>10</v>
      </c>
      <c r="I26" s="184">
        <f>SUM(C26:H26)</f>
        <v>50</v>
      </c>
      <c r="J26" s="185"/>
      <c r="K26" s="51" t="s">
        <v>1403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9</v>
      </c>
      <c r="F29" s="56"/>
      <c r="G29" s="56"/>
      <c r="H29" s="56">
        <v>3</v>
      </c>
      <c r="I29" s="56"/>
      <c r="J29" s="56">
        <v>1</v>
      </c>
      <c r="K29" s="57"/>
      <c r="L29" s="47"/>
      <c r="M29" s="47"/>
      <c r="N29" s="47"/>
    </row>
    <row r="30" spans="1:14" ht="27" customHeight="1" thickBot="1" x14ac:dyDescent="0.45">
      <c r="A30" s="103"/>
      <c r="B30" s="58" t="s">
        <v>444</v>
      </c>
      <c r="C30" s="59" t="s">
        <v>445</v>
      </c>
      <c r="D30" s="59" t="s">
        <v>445</v>
      </c>
      <c r="E30" s="59">
        <v>4</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1404</v>
      </c>
      <c r="D32" s="162"/>
      <c r="E32" s="163"/>
      <c r="F32" s="161" t="s">
        <v>1405</v>
      </c>
      <c r="G32" s="162"/>
      <c r="H32" s="163"/>
      <c r="I32" s="161" t="s">
        <v>1406</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1406</v>
      </c>
      <c r="D39" s="174"/>
      <c r="E39" s="175"/>
      <c r="F39" s="173" t="s">
        <v>1407</v>
      </c>
      <c r="G39" s="174"/>
      <c r="H39" s="175"/>
      <c r="I39" s="173" t="s">
        <v>1408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6000</v>
      </c>
      <c r="I46" s="104" t="s">
        <v>468</v>
      </c>
      <c r="J46" s="139" t="s">
        <v>694</v>
      </c>
      <c r="K46" s="140"/>
    </row>
    <row r="47" spans="1:11" ht="20.25" customHeight="1" x14ac:dyDescent="0.4">
      <c r="A47" s="126"/>
      <c r="B47" s="146"/>
      <c r="C47" s="157" t="s">
        <v>470</v>
      </c>
      <c r="D47" s="158"/>
      <c r="E47" s="138" t="s">
        <v>1204</v>
      </c>
      <c r="F47" s="138"/>
      <c r="G47" s="104" t="s">
        <v>472</v>
      </c>
      <c r="H47" s="62" t="s">
        <v>1409</v>
      </c>
      <c r="I47" s="104" t="s">
        <v>1410</v>
      </c>
      <c r="J47" s="139" t="s">
        <v>694</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465</v>
      </c>
      <c r="F55" s="154"/>
      <c r="G55" s="106" t="s">
        <v>593</v>
      </c>
      <c r="H55" s="66" t="s">
        <v>397</v>
      </c>
      <c r="I55" s="66" t="s">
        <v>397</v>
      </c>
      <c r="J55" s="155" t="s">
        <v>492</v>
      </c>
      <c r="K55" s="156"/>
    </row>
    <row r="56" spans="1:14" ht="20.25" customHeight="1" x14ac:dyDescent="0.4">
      <c r="A56" s="126"/>
      <c r="B56" s="146"/>
      <c r="C56" s="136" t="s">
        <v>806</v>
      </c>
      <c r="D56" s="137"/>
      <c r="E56" s="138" t="s">
        <v>465</v>
      </c>
      <c r="F56" s="138"/>
      <c r="G56" s="104" t="s">
        <v>736</v>
      </c>
      <c r="H56" s="67" t="s">
        <v>397</v>
      </c>
      <c r="I56" s="67" t="s">
        <v>397</v>
      </c>
      <c r="J56" s="139" t="s">
        <v>492</v>
      </c>
      <c r="K56" s="140"/>
    </row>
    <row r="57" spans="1:14" ht="20.25" customHeight="1" x14ac:dyDescent="0.4">
      <c r="A57" s="126"/>
      <c r="B57" s="146"/>
      <c r="C57" s="136" t="s">
        <v>513</v>
      </c>
      <c r="D57" s="137"/>
      <c r="E57" s="138" t="s">
        <v>1411</v>
      </c>
      <c r="F57" s="138"/>
      <c r="G57" s="104" t="s">
        <v>593</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1412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8" priority="3">
      <formula>LEN(TRIM(C24))=0</formula>
    </cfRule>
  </conditionalFormatting>
  <conditionalFormatting sqref="C9:G11 J9:K11 H11 C27:I27 K27">
    <cfRule type="expression" dxfId="127" priority="2" stopIfTrue="1">
      <formula>$K$4=""</formula>
    </cfRule>
  </conditionalFormatting>
  <conditionalFormatting sqref="E47:K49 C6:G11 H11 C26:I27 K26:K27 G1:H1 I2 C2:C3 K3 C5:E5 G5:K5 J6:K6 J7 H8 C12 C22:F22 C29:E29 G29 G46:K46">
    <cfRule type="containsBlanks" dxfId="1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5"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4234B-9253-4055-8861-69C193FA6A9F}">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45548</v>
      </c>
      <c r="H1" s="229"/>
      <c r="I1" s="33" t="s">
        <v>390</v>
      </c>
      <c r="J1" s="230">
        <v>45748</v>
      </c>
      <c r="K1" s="231"/>
      <c r="L1" s="34"/>
      <c r="M1" s="34"/>
      <c r="N1" s="34"/>
    </row>
    <row r="2" spans="1:14" ht="27" customHeight="1" x14ac:dyDescent="0.4">
      <c r="A2" s="128" t="s">
        <v>391</v>
      </c>
      <c r="B2" s="127"/>
      <c r="C2" s="232" t="s">
        <v>1333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358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1334</v>
      </c>
      <c r="D5" s="265"/>
      <c r="E5" s="266"/>
      <c r="F5" s="40" t="s">
        <v>396</v>
      </c>
      <c r="G5" s="268" t="str">
        <f>HYPERLINK("https://www.morinomachi-childcare.jp/")</f>
        <v>https://www.morinomachi-childcare.jp/</v>
      </c>
      <c r="H5" s="265"/>
      <c r="I5" s="265"/>
      <c r="J5" s="265"/>
      <c r="K5" s="267"/>
      <c r="L5" s="37"/>
      <c r="M5" s="37"/>
      <c r="N5" s="37"/>
    </row>
    <row r="6" spans="1:14" ht="27" customHeight="1" x14ac:dyDescent="0.4">
      <c r="A6" s="181" t="s">
        <v>398</v>
      </c>
      <c r="B6" s="125"/>
      <c r="C6" s="248" t="s">
        <v>1335</v>
      </c>
      <c r="D6" s="249"/>
      <c r="E6" s="249"/>
      <c r="F6" s="249"/>
      <c r="G6" s="249"/>
      <c r="H6" s="254" t="s">
        <v>399</v>
      </c>
      <c r="I6" s="111" t="s">
        <v>400</v>
      </c>
      <c r="J6" s="256">
        <v>2</v>
      </c>
      <c r="K6" s="257"/>
      <c r="L6" s="41"/>
      <c r="M6" s="41"/>
      <c r="N6" s="41"/>
    </row>
    <row r="7" spans="1:14" ht="27" customHeight="1" x14ac:dyDescent="0.4">
      <c r="A7" s="128"/>
      <c r="B7" s="127"/>
      <c r="C7" s="250"/>
      <c r="D7" s="251"/>
      <c r="E7" s="251"/>
      <c r="F7" s="251"/>
      <c r="G7" s="251"/>
      <c r="H7" s="255"/>
      <c r="I7" s="258" t="s">
        <v>401</v>
      </c>
      <c r="J7" s="385" t="s">
        <v>1336</v>
      </c>
      <c r="K7" s="261"/>
      <c r="L7" s="41"/>
      <c r="M7" s="41"/>
      <c r="N7" s="41"/>
    </row>
    <row r="8" spans="1:14" ht="27" customHeight="1" x14ac:dyDescent="0.4">
      <c r="A8" s="206"/>
      <c r="B8" s="207"/>
      <c r="C8" s="252"/>
      <c r="D8" s="253"/>
      <c r="E8" s="253"/>
      <c r="F8" s="253"/>
      <c r="G8" s="253"/>
      <c r="H8" s="86" t="s">
        <v>1337</v>
      </c>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1338</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523</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602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10</v>
      </c>
      <c r="E26" s="50">
        <v>11</v>
      </c>
      <c r="F26" s="50">
        <v>11</v>
      </c>
      <c r="G26" s="50">
        <v>11</v>
      </c>
      <c r="H26" s="50">
        <v>11</v>
      </c>
      <c r="I26" s="184">
        <f>SUM(C26:H26)</f>
        <v>60</v>
      </c>
      <c r="J26" s="185"/>
      <c r="K26" s="51" t="s">
        <v>1339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13</v>
      </c>
      <c r="F29" s="56">
        <v>0</v>
      </c>
      <c r="G29" s="56">
        <v>3</v>
      </c>
      <c r="H29" s="56">
        <v>1</v>
      </c>
      <c r="I29" s="56">
        <v>4</v>
      </c>
      <c r="J29" s="56">
        <v>1</v>
      </c>
      <c r="K29" s="57"/>
      <c r="L29" s="47"/>
      <c r="M29" s="47"/>
      <c r="N29" s="47"/>
    </row>
    <row r="30" spans="1:14" ht="27" customHeight="1" thickBot="1" x14ac:dyDescent="0.45">
      <c r="A30" s="103"/>
      <c r="B30" s="58" t="s">
        <v>444</v>
      </c>
      <c r="C30" s="59" t="s">
        <v>445</v>
      </c>
      <c r="D30" s="59" t="s">
        <v>445</v>
      </c>
      <c r="E30" s="59">
        <v>3</v>
      </c>
      <c r="F30" s="59">
        <v>0</v>
      </c>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1340</v>
      </c>
      <c r="D32" s="162"/>
      <c r="E32" s="163"/>
      <c r="F32" s="161" t="s">
        <v>1341</v>
      </c>
      <c r="G32" s="162"/>
      <c r="H32" s="163"/>
      <c r="I32" s="161" t="s">
        <v>1342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1343</v>
      </c>
      <c r="D39" s="174"/>
      <c r="E39" s="175"/>
      <c r="F39" s="173" t="s">
        <v>1344</v>
      </c>
      <c r="G39" s="174"/>
      <c r="H39" s="175"/>
      <c r="I39" s="173" t="s">
        <v>1345</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963</v>
      </c>
      <c r="I46" s="104" t="s">
        <v>1346</v>
      </c>
      <c r="J46" s="139" t="s">
        <v>535</v>
      </c>
      <c r="K46" s="140"/>
    </row>
    <row r="47" spans="1:11" ht="20.25" customHeight="1" x14ac:dyDescent="0.4">
      <c r="A47" s="126"/>
      <c r="B47" s="146"/>
      <c r="C47" s="157" t="s">
        <v>470</v>
      </c>
      <c r="D47" s="158"/>
      <c r="E47" s="138" t="s">
        <v>471</v>
      </c>
      <c r="F47" s="138"/>
      <c r="G47" s="104" t="s">
        <v>472</v>
      </c>
      <c r="H47" s="62" t="s">
        <v>1347</v>
      </c>
      <c r="I47" s="80" t="s">
        <v>1348</v>
      </c>
      <c r="J47" s="139" t="s">
        <v>535</v>
      </c>
      <c r="K47" s="140"/>
    </row>
    <row r="48" spans="1:11" ht="20.25" customHeight="1" x14ac:dyDescent="0.4">
      <c r="A48" s="126"/>
      <c r="B48" s="146"/>
      <c r="C48" s="157" t="s">
        <v>476</v>
      </c>
      <c r="D48" s="158"/>
      <c r="E48" s="496" t="s">
        <v>1337</v>
      </c>
      <c r="F48" s="138"/>
      <c r="G48" s="87" t="s">
        <v>1349</v>
      </c>
      <c r="H48" s="62" t="s">
        <v>1350</v>
      </c>
      <c r="I48" s="104" t="s">
        <v>1349</v>
      </c>
      <c r="J48" s="139" t="s">
        <v>445</v>
      </c>
      <c r="K48" s="140"/>
    </row>
    <row r="49" spans="1:14" ht="20.25" customHeight="1" x14ac:dyDescent="0.4">
      <c r="A49" s="126"/>
      <c r="B49" s="146"/>
      <c r="C49" s="157" t="s">
        <v>477</v>
      </c>
      <c r="D49" s="158"/>
      <c r="E49" s="138" t="s">
        <v>1351</v>
      </c>
      <c r="F49" s="138"/>
      <c r="G49" s="104" t="s">
        <v>1349</v>
      </c>
      <c r="H49" s="62" t="s">
        <v>1350</v>
      </c>
      <c r="I49" s="104" t="s">
        <v>1349</v>
      </c>
      <c r="J49" s="139" t="s">
        <v>445</v>
      </c>
      <c r="K49" s="140"/>
      <c r="L49" s="63"/>
      <c r="M49" s="63"/>
      <c r="N49" s="63"/>
    </row>
    <row r="50" spans="1:14" ht="20.25" customHeight="1" x14ac:dyDescent="0.4">
      <c r="A50" s="126"/>
      <c r="B50" s="146"/>
      <c r="C50" s="157" t="s">
        <v>481</v>
      </c>
      <c r="D50" s="158"/>
      <c r="E50" s="160" t="s">
        <v>1352</v>
      </c>
      <c r="F50" s="160"/>
      <c r="G50" s="104" t="s">
        <v>1353</v>
      </c>
      <c r="H50" s="62" t="s">
        <v>1060</v>
      </c>
      <c r="I50" s="104" t="s">
        <v>1346</v>
      </c>
      <c r="J50" s="139" t="s">
        <v>535</v>
      </c>
      <c r="K50" s="140"/>
      <c r="L50" s="63"/>
    </row>
    <row r="51" spans="1:14" ht="20.25" customHeight="1" x14ac:dyDescent="0.4">
      <c r="A51" s="126"/>
      <c r="B51" s="146"/>
      <c r="C51" s="157" t="s">
        <v>482</v>
      </c>
      <c r="D51" s="158"/>
      <c r="E51" s="160" t="s">
        <v>1354</v>
      </c>
      <c r="F51" s="160"/>
      <c r="G51" s="104" t="s">
        <v>472</v>
      </c>
      <c r="H51" s="62" t="s">
        <v>1355</v>
      </c>
      <c r="I51" s="104" t="s">
        <v>472</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1356</v>
      </c>
      <c r="D55" s="153"/>
      <c r="E55" s="154" t="s">
        <v>946</v>
      </c>
      <c r="F55" s="154"/>
      <c r="G55" s="106" t="s">
        <v>590</v>
      </c>
      <c r="H55" s="66"/>
      <c r="I55" s="66"/>
      <c r="J55" s="155"/>
      <c r="K55" s="156"/>
    </row>
    <row r="56" spans="1:14" ht="20.25" customHeight="1" x14ac:dyDescent="0.4">
      <c r="A56" s="126"/>
      <c r="B56" s="146"/>
      <c r="C56" s="136" t="s">
        <v>1357</v>
      </c>
      <c r="D56" s="137"/>
      <c r="E56" s="138" t="s">
        <v>946</v>
      </c>
      <c r="F56" s="138"/>
      <c r="G56" s="104" t="s">
        <v>674</v>
      </c>
      <c r="H56" s="67"/>
      <c r="I56" s="67"/>
      <c r="J56" s="139"/>
      <c r="K56" s="140"/>
    </row>
    <row r="57" spans="1:14" ht="20.25" customHeight="1" x14ac:dyDescent="0.4">
      <c r="A57" s="126"/>
      <c r="B57" s="146"/>
      <c r="C57" s="136" t="s">
        <v>1358</v>
      </c>
      <c r="D57" s="137"/>
      <c r="E57" s="138" t="s">
        <v>946</v>
      </c>
      <c r="F57" s="138"/>
      <c r="G57" s="104" t="s">
        <v>559</v>
      </c>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1359</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4" priority="3">
      <formula>LEN(TRIM(C24))=0</formula>
    </cfRule>
  </conditionalFormatting>
  <conditionalFormatting sqref="C9:G11 J9:K11 H11 C27:I27 K27">
    <cfRule type="expression" dxfId="123" priority="2" stopIfTrue="1">
      <formula>$K$4=""</formula>
    </cfRule>
  </conditionalFormatting>
  <conditionalFormatting sqref="E47:K49 C6:G11 H11 C26:I27 K26:K27 G1:H1 I2 C2:C3 K3 C5:E5 G5:K5 J6:K6 J7 H8 C12 C22:F22 C29:E29 G29 G46:K46">
    <cfRule type="containsBlanks" dxfId="12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1" priority="6">
      <formula>LEN(TRIM(J8))=0</formula>
    </cfRule>
  </conditionalFormatting>
  <dataValidations count="2">
    <dataValidation type="whole" operator="greaterThanOrEqual" allowBlank="1" showInputMessage="1" showErrorMessage="1" sqref="E29:K30 C29:D29" xr:uid="{2CAF97BC-BF44-4850-80C2-D1F6CF85D2EC}">
      <formula1>0</formula1>
    </dataValidation>
    <dataValidation type="list" allowBlank="1" showInputMessage="1" showErrorMessage="1" sqref="J2:K2" xr:uid="{0348255B-2FAA-4439-8B08-FA2ED67598CA}">
      <formula1>"保育所,認定こども園,小規模保育事業"</formula1>
    </dataValidation>
  </dataValidations>
  <hyperlinks>
    <hyperlink ref="A1:B1" location="公表用一覧!A1" display=" &lt;戻る" xr:uid="{41B35B88-FD72-411F-8B55-6A2515D8D5F2}"/>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BD8B8E-8309-4736-94EA-910079FAB2B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45552</v>
      </c>
      <c r="H1" s="229"/>
      <c r="I1" s="33" t="s">
        <v>390</v>
      </c>
      <c r="J1" s="230">
        <v>45748</v>
      </c>
      <c r="K1" s="231"/>
      <c r="L1" s="34"/>
      <c r="M1" s="34"/>
      <c r="N1" s="34"/>
    </row>
    <row r="2" spans="1:14" ht="27" customHeight="1" x14ac:dyDescent="0.4">
      <c r="A2" s="128" t="s">
        <v>391</v>
      </c>
      <c r="B2" s="127"/>
      <c r="C2" s="232" t="s">
        <v>1299</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361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1300</v>
      </c>
      <c r="D5" s="265"/>
      <c r="E5" s="266"/>
      <c r="F5" s="40" t="s">
        <v>396</v>
      </c>
      <c r="G5" s="268" t="str">
        <f>HYPERLINK("https://nursery.aiai-cc.co.jp/facility/ootakanomori-2nd/")</f>
        <v>https://nursery.aiai-cc.co.jp/facility/ootakanomori-2nd/</v>
      </c>
      <c r="H5" s="265"/>
      <c r="I5" s="265"/>
      <c r="J5" s="265"/>
      <c r="K5" s="267"/>
      <c r="L5" s="37"/>
      <c r="M5" s="37"/>
      <c r="N5" s="37"/>
    </row>
    <row r="6" spans="1:14" ht="27" customHeight="1" x14ac:dyDescent="0.4">
      <c r="A6" s="181" t="s">
        <v>398</v>
      </c>
      <c r="B6" s="125"/>
      <c r="C6" s="248" t="s">
        <v>1301</v>
      </c>
      <c r="D6" s="249"/>
      <c r="E6" s="249"/>
      <c r="F6" s="249"/>
      <c r="G6" s="249"/>
      <c r="H6" s="254" t="s">
        <v>399</v>
      </c>
      <c r="I6" s="111" t="s">
        <v>400</v>
      </c>
      <c r="J6" s="256">
        <v>3</v>
      </c>
      <c r="K6" s="257"/>
      <c r="L6" s="41"/>
      <c r="M6" s="41"/>
      <c r="N6" s="41"/>
    </row>
    <row r="7" spans="1:14" ht="27" customHeight="1" x14ac:dyDescent="0.4">
      <c r="A7" s="128"/>
      <c r="B7" s="127"/>
      <c r="C7" s="250"/>
      <c r="D7" s="251"/>
      <c r="E7" s="251"/>
      <c r="F7" s="251"/>
      <c r="G7" s="251"/>
      <c r="H7" s="255"/>
      <c r="I7" s="258" t="s">
        <v>401</v>
      </c>
      <c r="J7" s="260" t="s">
        <v>926</v>
      </c>
      <c r="K7" s="261"/>
      <c r="L7" s="41"/>
      <c r="M7" s="41"/>
      <c r="N7" s="41"/>
    </row>
    <row r="8" spans="1:14" ht="27" customHeight="1" x14ac:dyDescent="0.4">
      <c r="A8" s="206"/>
      <c r="B8" s="207"/>
      <c r="C8" s="252"/>
      <c r="D8" s="253"/>
      <c r="E8" s="253"/>
      <c r="F8" s="253"/>
      <c r="G8" s="253"/>
      <c r="H8" s="42"/>
      <c r="I8" s="259"/>
      <c r="J8" s="196">
        <v>18</v>
      </c>
      <c r="K8" s="197"/>
      <c r="L8" s="41"/>
      <c r="M8" s="41"/>
      <c r="N8" s="41"/>
    </row>
    <row r="9" spans="1:14" ht="27" customHeight="1" x14ac:dyDescent="0.4">
      <c r="A9" s="242" t="s">
        <v>404</v>
      </c>
      <c r="B9" s="243"/>
      <c r="C9" s="248" t="s">
        <v>397</v>
      </c>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927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523</v>
      </c>
      <c r="F22" s="203"/>
      <c r="G22" s="221" t="s">
        <v>928</v>
      </c>
      <c r="H22" s="222"/>
      <c r="I22" s="43" t="s">
        <v>416</v>
      </c>
      <c r="J22" s="198" t="s">
        <v>397</v>
      </c>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602</v>
      </c>
      <c r="D24" s="203"/>
      <c r="E24" s="202" t="s">
        <v>653</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10</v>
      </c>
      <c r="E26" s="50">
        <v>11</v>
      </c>
      <c r="F26" s="50">
        <v>11</v>
      </c>
      <c r="G26" s="50">
        <v>11</v>
      </c>
      <c r="H26" s="50">
        <v>11</v>
      </c>
      <c r="I26" s="184">
        <f>SUM(C26:H26)</f>
        <v>60</v>
      </c>
      <c r="J26" s="185"/>
      <c r="K26" s="51" t="s">
        <v>929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6</v>
      </c>
      <c r="F29" s="56"/>
      <c r="G29" s="56">
        <v>3</v>
      </c>
      <c r="H29" s="56"/>
      <c r="I29" s="56"/>
      <c r="J29" s="56"/>
      <c r="K29" s="57"/>
      <c r="L29" s="47"/>
      <c r="M29" s="47"/>
      <c r="N29" s="47"/>
    </row>
    <row r="30" spans="1:14" ht="27" customHeight="1" thickBot="1" x14ac:dyDescent="0.45">
      <c r="A30" s="103"/>
      <c r="B30" s="58" t="s">
        <v>444</v>
      </c>
      <c r="C30" s="59" t="s">
        <v>445</v>
      </c>
      <c r="D30" s="59">
        <v>11</v>
      </c>
      <c r="E30" s="59"/>
      <c r="F30" s="59"/>
      <c r="G30" s="59"/>
      <c r="H30" s="59"/>
      <c r="I30" s="59">
        <v>2</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930</v>
      </c>
      <c r="D32" s="162"/>
      <c r="E32" s="163"/>
      <c r="F32" s="161" t="s">
        <v>1240</v>
      </c>
      <c r="G32" s="162"/>
      <c r="H32" s="163"/>
      <c r="I32" s="161" t="s">
        <v>932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933</v>
      </c>
      <c r="I46" s="104" t="s">
        <v>468</v>
      </c>
      <c r="J46" s="139" t="s">
        <v>934</v>
      </c>
      <c r="K46" s="140"/>
    </row>
    <row r="47" spans="1:11" ht="20.25" customHeight="1" x14ac:dyDescent="0.4">
      <c r="A47" s="126"/>
      <c r="B47" s="146"/>
      <c r="C47" s="157" t="s">
        <v>470</v>
      </c>
      <c r="D47" s="158"/>
      <c r="E47" s="138" t="s">
        <v>471</v>
      </c>
      <c r="F47" s="138"/>
      <c r="G47" s="104" t="s">
        <v>472</v>
      </c>
      <c r="H47" s="62" t="s">
        <v>717</v>
      </c>
      <c r="I47" s="104" t="s">
        <v>935</v>
      </c>
      <c r="J47" s="139" t="s">
        <v>934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936</v>
      </c>
      <c r="I49" s="104" t="s">
        <v>468</v>
      </c>
      <c r="J49" s="139" t="s">
        <v>937</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938</v>
      </c>
      <c r="F51" s="160"/>
      <c r="G51" s="104" t="s">
        <v>472</v>
      </c>
      <c r="H51" s="62" t="s">
        <v>939</v>
      </c>
      <c r="I51" s="104" t="s">
        <v>940</v>
      </c>
      <c r="J51" s="139" t="s">
        <v>934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941</v>
      </c>
      <c r="D55" s="153"/>
      <c r="E55" s="154" t="s">
        <v>942</v>
      </c>
      <c r="F55" s="154"/>
      <c r="G55" s="106" t="s">
        <v>943</v>
      </c>
      <c r="H55" s="66" t="s">
        <v>944</v>
      </c>
      <c r="I55" s="66" t="s">
        <v>397</v>
      </c>
      <c r="J55" s="155" t="s">
        <v>849</v>
      </c>
      <c r="K55" s="156"/>
    </row>
    <row r="56" spans="1:14" ht="20.25" customHeight="1" x14ac:dyDescent="0.4">
      <c r="A56" s="126"/>
      <c r="B56" s="146"/>
      <c r="C56" s="136" t="s">
        <v>945</v>
      </c>
      <c r="D56" s="137"/>
      <c r="E56" s="138" t="s">
        <v>946</v>
      </c>
      <c r="F56" s="138"/>
      <c r="G56" s="104" t="s">
        <v>943</v>
      </c>
      <c r="H56" s="67" t="s">
        <v>947</v>
      </c>
      <c r="I56" s="67" t="s">
        <v>397</v>
      </c>
      <c r="J56" s="139" t="s">
        <v>849</v>
      </c>
      <c r="K56" s="140"/>
    </row>
    <row r="57" spans="1:14" ht="20.25" customHeight="1" x14ac:dyDescent="0.4">
      <c r="A57" s="126"/>
      <c r="B57" s="146"/>
      <c r="C57" s="136" t="s">
        <v>948</v>
      </c>
      <c r="D57" s="137"/>
      <c r="E57" s="138" t="s">
        <v>471</v>
      </c>
      <c r="F57" s="138"/>
      <c r="G57" s="104" t="s">
        <v>479</v>
      </c>
      <c r="H57" s="67" t="s">
        <v>944</v>
      </c>
      <c r="I57" s="67" t="s">
        <v>397</v>
      </c>
      <c r="J57" s="139" t="s">
        <v>849</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1302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0" priority="3">
      <formula>LEN(TRIM(C24))=0</formula>
    </cfRule>
  </conditionalFormatting>
  <conditionalFormatting sqref="C9:G11 J9:K11 H11 C27:I27 K27">
    <cfRule type="expression" dxfId="119" priority="2" stopIfTrue="1">
      <formula>$K$4=""</formula>
    </cfRule>
  </conditionalFormatting>
  <conditionalFormatting sqref="E47:K49 C6:G11 H11 C26:I27 K26:K27 G1:H1 I2 C2:C3 K3 C5:E5 G5:K5 J6:K6 J7 H8 C12 C22:F22 C29:E29 G29 G46:K46">
    <cfRule type="containsBlanks" dxfId="11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7" priority="6">
      <formula>LEN(TRIM(J8))=0</formula>
    </cfRule>
  </conditionalFormatting>
  <dataValidations count="2">
    <dataValidation type="whole" operator="greaterThanOrEqual" allowBlank="1" showInputMessage="1" showErrorMessage="1" sqref="E29:K30 C29:D29" xr:uid="{EA51E9F8-A13D-4649-8DD8-D7A1DE75E6D3}">
      <formula1>0</formula1>
    </dataValidation>
    <dataValidation type="list" allowBlank="1" showInputMessage="1" showErrorMessage="1" sqref="J2:K2" xr:uid="{8C5EABB9-DB84-4269-B0FC-E84A8C5DD08B}">
      <formula1>"保育所,認定こども園,小規模保育事業"</formula1>
    </dataValidation>
  </dataValidations>
  <hyperlinks>
    <hyperlink ref="A1:B1" location="公表用一覧!A1" display=" &lt;戻る" xr:uid="{E0F90E3E-EE4B-4B45-A713-5C77BFAA252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45552</v>
      </c>
      <c r="H1" s="229"/>
      <c r="I1" s="33" t="s">
        <v>390</v>
      </c>
      <c r="J1" s="230">
        <v>45748</v>
      </c>
      <c r="K1" s="231"/>
      <c r="L1" s="34"/>
      <c r="M1" s="34"/>
      <c r="N1" s="34"/>
    </row>
    <row r="2" spans="1:14" ht="27" customHeight="1" x14ac:dyDescent="0.4">
      <c r="A2" s="128" t="s">
        <v>391</v>
      </c>
      <c r="B2" s="127"/>
      <c r="C2" s="232" t="s">
        <v>950</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362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951</v>
      </c>
      <c r="D5" s="265"/>
      <c r="E5" s="266"/>
      <c r="F5" s="40" t="s">
        <v>396</v>
      </c>
      <c r="G5" s="268" t="str">
        <f>HYPERLINK("http://kidsroom-arisu.com/")</f>
        <v>http://kidsroom-arisu.com/</v>
      </c>
      <c r="H5" s="265"/>
      <c r="I5" s="265"/>
      <c r="J5" s="265"/>
      <c r="K5" s="267"/>
      <c r="L5" s="37"/>
      <c r="M5" s="37"/>
      <c r="N5" s="37"/>
    </row>
    <row r="6" spans="1:14" ht="27" customHeight="1" x14ac:dyDescent="0.4">
      <c r="A6" s="181" t="s">
        <v>398</v>
      </c>
      <c r="B6" s="125"/>
      <c r="C6" s="248" t="s">
        <v>952</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953</v>
      </c>
      <c r="K7" s="261"/>
      <c r="L7" s="41"/>
      <c r="M7" s="41"/>
      <c r="N7" s="41"/>
    </row>
    <row r="8" spans="1:14" ht="27" customHeight="1" x14ac:dyDescent="0.4">
      <c r="A8" s="206"/>
      <c r="B8" s="207"/>
      <c r="C8" s="252"/>
      <c r="D8" s="253"/>
      <c r="E8" s="253"/>
      <c r="F8" s="253"/>
      <c r="G8" s="253"/>
      <c r="H8" s="42"/>
      <c r="I8" s="259"/>
      <c r="J8" s="196">
        <v>10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954</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523</v>
      </c>
      <c r="F22" s="203"/>
      <c r="G22" s="221" t="s">
        <v>955</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956</v>
      </c>
      <c r="D24" s="203"/>
      <c r="E24" s="202" t="s">
        <v>602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8</v>
      </c>
      <c r="E26" s="50">
        <v>8</v>
      </c>
      <c r="F26" s="50">
        <v>16</v>
      </c>
      <c r="G26" s="50">
        <v>16</v>
      </c>
      <c r="H26" s="50">
        <v>16</v>
      </c>
      <c r="I26" s="184">
        <f>SUM(C26:H26)</f>
        <v>70</v>
      </c>
      <c r="J26" s="185"/>
      <c r="K26" s="51" t="s">
        <v>957</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9</v>
      </c>
      <c r="F29" s="56"/>
      <c r="G29" s="56"/>
      <c r="H29" s="56">
        <v>1</v>
      </c>
      <c r="I29" s="56"/>
      <c r="J29" s="56"/>
      <c r="K29" s="57"/>
      <c r="L29" s="47"/>
      <c r="M29" s="47"/>
      <c r="N29" s="47"/>
    </row>
    <row r="30" spans="1:14" ht="27" customHeight="1" thickBot="1" x14ac:dyDescent="0.45">
      <c r="A30" s="103"/>
      <c r="B30" s="58" t="s">
        <v>444</v>
      </c>
      <c r="C30" s="59" t="s">
        <v>445</v>
      </c>
      <c r="D30" s="59" t="s">
        <v>445</v>
      </c>
      <c r="E30" s="59">
        <v>8</v>
      </c>
      <c r="F30" s="59"/>
      <c r="G30" s="59">
        <v>2</v>
      </c>
      <c r="H30" s="59">
        <v>4</v>
      </c>
      <c r="I30" s="59">
        <v>1</v>
      </c>
      <c r="J30" s="59"/>
      <c r="K30" s="60">
        <v>1</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958</v>
      </c>
      <c r="D32" s="162"/>
      <c r="E32" s="163"/>
      <c r="F32" s="161" t="s">
        <v>959</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960</v>
      </c>
      <c r="D39" s="174"/>
      <c r="E39" s="175"/>
      <c r="F39" s="173" t="s">
        <v>961</v>
      </c>
      <c r="G39" s="174"/>
      <c r="H39" s="175"/>
      <c r="I39" s="173" t="s">
        <v>962</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963</v>
      </c>
      <c r="I46" s="104" t="s">
        <v>714</v>
      </c>
      <c r="J46" s="139" t="s">
        <v>964</v>
      </c>
      <c r="K46" s="140"/>
    </row>
    <row r="47" spans="1:11" ht="20.25" customHeight="1" x14ac:dyDescent="0.4">
      <c r="A47" s="126"/>
      <c r="B47" s="146"/>
      <c r="C47" s="157" t="s">
        <v>470</v>
      </c>
      <c r="D47" s="158"/>
      <c r="E47" s="138" t="s">
        <v>471</v>
      </c>
      <c r="F47" s="138"/>
      <c r="G47" s="104" t="s">
        <v>466</v>
      </c>
      <c r="H47" s="62" t="s">
        <v>473</v>
      </c>
      <c r="I47" s="104" t="s">
        <v>965</v>
      </c>
      <c r="J47" s="139" t="s">
        <v>964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966</v>
      </c>
      <c r="F49" s="138"/>
      <c r="G49" s="104" t="s">
        <v>479</v>
      </c>
      <c r="H49" s="62" t="s">
        <v>480</v>
      </c>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967</v>
      </c>
      <c r="F51" s="160"/>
      <c r="G51" s="104" t="s">
        <v>968</v>
      </c>
      <c r="H51" s="62" t="s">
        <v>771</v>
      </c>
      <c r="I51" s="104" t="s">
        <v>969</v>
      </c>
      <c r="J51" s="139" t="s">
        <v>964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806</v>
      </c>
      <c r="D55" s="153"/>
      <c r="E55" s="154" t="s">
        <v>695</v>
      </c>
      <c r="F55" s="154"/>
      <c r="G55" s="106" t="s">
        <v>674</v>
      </c>
      <c r="H55" s="66" t="s">
        <v>397</v>
      </c>
      <c r="I55" s="66" t="s">
        <v>397</v>
      </c>
      <c r="J55" s="155" t="s">
        <v>492</v>
      </c>
      <c r="K55" s="156"/>
    </row>
    <row r="56" spans="1:14" ht="20.25" customHeight="1" x14ac:dyDescent="0.4">
      <c r="A56" s="126"/>
      <c r="B56" s="146"/>
      <c r="C56" s="136" t="s">
        <v>970</v>
      </c>
      <c r="D56" s="137"/>
      <c r="E56" s="138" t="s">
        <v>695</v>
      </c>
      <c r="F56" s="138"/>
      <c r="G56" s="104" t="s">
        <v>674</v>
      </c>
      <c r="H56" s="67" t="s">
        <v>397</v>
      </c>
      <c r="I56" s="67" t="s">
        <v>397</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971</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6" priority="3">
      <formula>LEN(TRIM(C24))=0</formula>
    </cfRule>
  </conditionalFormatting>
  <conditionalFormatting sqref="C9:G11 J9:K11 H11 C27:I27 K27">
    <cfRule type="expression" dxfId="115" priority="2" stopIfTrue="1">
      <formula>$K$4=""</formula>
    </cfRule>
  </conditionalFormatting>
  <conditionalFormatting sqref="E47:K49 C6:G11 H11 C26:I27 K26:K27 G1:H1 I2 C2:C3 K3 C5:E5 G5:K5 J6:K6 J7 H8 C12 C22:F22 C29:E29 G29 G46:K46">
    <cfRule type="containsBlanks" dxfId="11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3"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227</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363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228</v>
      </c>
      <c r="D5" s="265"/>
      <c r="E5" s="266"/>
      <c r="F5" s="40" t="s">
        <v>396</v>
      </c>
      <c r="G5" s="264"/>
      <c r="H5" s="265"/>
      <c r="I5" s="265"/>
      <c r="J5" s="265"/>
      <c r="K5" s="267"/>
      <c r="L5" s="37"/>
      <c r="M5" s="37"/>
      <c r="N5" s="37"/>
    </row>
    <row r="6" spans="1:14" ht="27" customHeight="1" x14ac:dyDescent="0.4">
      <c r="A6" s="181" t="s">
        <v>398</v>
      </c>
      <c r="B6" s="125"/>
      <c r="C6" s="358" t="s">
        <v>229</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670</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18</v>
      </c>
      <c r="E26" s="50">
        <v>18</v>
      </c>
      <c r="F26" s="50">
        <v>30</v>
      </c>
      <c r="G26" s="50">
        <v>30</v>
      </c>
      <c r="H26" s="50">
        <v>30</v>
      </c>
      <c r="I26" s="184">
        <f>SUM(C26:H26)</f>
        <v>135</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12" priority="2" stopIfTrue="1">
      <formula>$K$4=""</formula>
    </cfRule>
  </conditionalFormatting>
  <conditionalFormatting sqref="G1:H1 C5:E5 G5:K5 H8 C6:G11 H11 C22:F22 G29 G46:K46 E47:K49 J6:K6 C2:C3 C26:I27 K26:K27 C12 C29:E29 K3 I2 J8:K8 J7">
    <cfRule type="containsBlanks" dxfId="11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10" priority="4">
      <formula>LEN(TRIM(C24))=0</formula>
    </cfRule>
  </conditionalFormatting>
  <conditionalFormatting sqref="E24:F24">
    <cfRule type="containsBlanks" dxfId="109" priority="3">
      <formula>LEN(TRIM(E24))=0</formula>
    </cfRule>
  </conditionalFormatting>
  <conditionalFormatting sqref="J9:K9 J11:K11 J10">
    <cfRule type="containsBlanks" dxfId="10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394" t="s">
        <v>972</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365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973</v>
      </c>
      <c r="D5" s="265"/>
      <c r="E5" s="266"/>
      <c r="F5" s="40" t="s">
        <v>396</v>
      </c>
      <c r="G5" s="268" t="str">
        <f>HYPERLINK("https://www.living-platform.com/nursery/4")</f>
        <v>https://www.living-platform.com/nursery/4</v>
      </c>
      <c r="H5" s="265"/>
      <c r="I5" s="265"/>
      <c r="J5" s="265"/>
      <c r="K5" s="267"/>
      <c r="L5" s="37"/>
      <c r="M5" s="37"/>
      <c r="N5" s="37"/>
    </row>
    <row r="6" spans="1:14" ht="27" customHeight="1" x14ac:dyDescent="0.4">
      <c r="A6" s="181" t="s">
        <v>398</v>
      </c>
      <c r="B6" s="125"/>
      <c r="C6" s="358" t="s">
        <v>974</v>
      </c>
      <c r="D6" s="249"/>
      <c r="E6" s="249"/>
      <c r="F6" s="249"/>
      <c r="G6" s="249"/>
      <c r="H6" s="254" t="s">
        <v>399</v>
      </c>
      <c r="I6" s="111" t="s">
        <v>400</v>
      </c>
      <c r="J6" s="256">
        <v>3</v>
      </c>
      <c r="K6" s="257"/>
      <c r="L6" s="41"/>
      <c r="M6" s="41"/>
      <c r="N6" s="41"/>
    </row>
    <row r="7" spans="1:14" ht="27" customHeight="1" x14ac:dyDescent="0.4">
      <c r="A7" s="128"/>
      <c r="B7" s="127"/>
      <c r="C7" s="250"/>
      <c r="D7" s="251"/>
      <c r="E7" s="251"/>
      <c r="F7" s="251"/>
      <c r="G7" s="251"/>
      <c r="H7" s="255"/>
      <c r="I7" s="258" t="s">
        <v>401</v>
      </c>
      <c r="J7" s="260" t="s">
        <v>975</v>
      </c>
      <c r="K7" s="261"/>
      <c r="L7" s="41"/>
      <c r="M7" s="41"/>
      <c r="N7" s="41"/>
    </row>
    <row r="8" spans="1:14" ht="27" customHeight="1" x14ac:dyDescent="0.4">
      <c r="A8" s="206"/>
      <c r="B8" s="207"/>
      <c r="C8" s="252"/>
      <c r="D8" s="253"/>
      <c r="E8" s="253"/>
      <c r="F8" s="253"/>
      <c r="G8" s="253"/>
      <c r="H8" s="42" t="s">
        <v>976</v>
      </c>
      <c r="I8" s="259"/>
      <c r="J8" s="196">
        <v>13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977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525</v>
      </c>
      <c r="D22" s="203"/>
      <c r="E22" s="202" t="s">
        <v>522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978</v>
      </c>
      <c r="D24" s="203"/>
      <c r="E24" s="202" t="s">
        <v>526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12</v>
      </c>
      <c r="E26" s="50">
        <v>12</v>
      </c>
      <c r="F26" s="50">
        <v>15</v>
      </c>
      <c r="G26" s="50">
        <v>16</v>
      </c>
      <c r="H26" s="50">
        <v>16</v>
      </c>
      <c r="I26" s="184">
        <f>SUM(C26:H26)</f>
        <v>80</v>
      </c>
      <c r="J26" s="185"/>
      <c r="K26" s="51" t="s">
        <v>979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c r="G29" s="56">
        <v>1</v>
      </c>
      <c r="H29" s="56">
        <v>1</v>
      </c>
      <c r="I29" s="56"/>
      <c r="J29" s="56"/>
      <c r="K29" s="57">
        <v>1</v>
      </c>
      <c r="L29" s="47"/>
      <c r="M29" s="47"/>
      <c r="N29" s="47"/>
    </row>
    <row r="30" spans="1:14" ht="27" customHeight="1" thickBot="1" x14ac:dyDescent="0.45">
      <c r="A30" s="103"/>
      <c r="B30" s="58" t="s">
        <v>444</v>
      </c>
      <c r="C30" s="59" t="s">
        <v>445</v>
      </c>
      <c r="D30" s="59" t="s">
        <v>445</v>
      </c>
      <c r="E30" s="59">
        <v>1</v>
      </c>
      <c r="F30" s="59"/>
      <c r="G30" s="59">
        <v>1</v>
      </c>
      <c r="H30" s="59"/>
      <c r="I30" s="59">
        <v>1</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980</v>
      </c>
      <c r="D32" s="162"/>
      <c r="E32" s="163"/>
      <c r="F32" s="161" t="s">
        <v>981</v>
      </c>
      <c r="G32" s="162"/>
      <c r="H32" s="163"/>
      <c r="I32" s="161" t="s">
        <v>982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983</v>
      </c>
      <c r="D39" s="174"/>
      <c r="E39" s="175"/>
      <c r="F39" s="173" t="s">
        <v>984</v>
      </c>
      <c r="G39" s="174"/>
      <c r="H39" s="175"/>
      <c r="I39" s="173" t="s">
        <v>985</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6500</v>
      </c>
      <c r="I46" s="104" t="s">
        <v>587</v>
      </c>
      <c r="J46" s="139" t="s">
        <v>986</v>
      </c>
      <c r="K46" s="140"/>
    </row>
    <row r="47" spans="1:11" ht="20.25" customHeight="1" x14ac:dyDescent="0.4">
      <c r="A47" s="126"/>
      <c r="B47" s="146"/>
      <c r="C47" s="157" t="s">
        <v>470</v>
      </c>
      <c r="D47" s="158"/>
      <c r="E47" s="138" t="s">
        <v>471</v>
      </c>
      <c r="F47" s="138"/>
      <c r="G47" s="104" t="s">
        <v>466</v>
      </c>
      <c r="H47" s="62" t="s">
        <v>987</v>
      </c>
      <c r="I47" s="74" t="s">
        <v>988</v>
      </c>
      <c r="J47" s="139" t="s">
        <v>986</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749</v>
      </c>
      <c r="D55" s="153"/>
      <c r="E55" s="154" t="s">
        <v>471</v>
      </c>
      <c r="F55" s="154"/>
      <c r="G55" s="106" t="s">
        <v>593</v>
      </c>
      <c r="H55" s="66" t="s">
        <v>976</v>
      </c>
      <c r="I55" s="66" t="s">
        <v>976</v>
      </c>
      <c r="J55" s="155" t="s">
        <v>492</v>
      </c>
      <c r="K55" s="156"/>
    </row>
    <row r="56" spans="1:14" ht="20.25" customHeight="1" x14ac:dyDescent="0.4">
      <c r="A56" s="126"/>
      <c r="B56" s="146"/>
      <c r="C56" s="136" t="s">
        <v>728</v>
      </c>
      <c r="D56" s="137"/>
      <c r="E56" s="138" t="s">
        <v>989</v>
      </c>
      <c r="F56" s="138"/>
      <c r="G56" s="106" t="s">
        <v>593</v>
      </c>
      <c r="H56" s="66" t="s">
        <v>976</v>
      </c>
      <c r="I56" s="66" t="s">
        <v>976</v>
      </c>
      <c r="J56" s="155" t="s">
        <v>492</v>
      </c>
      <c r="K56" s="156"/>
    </row>
    <row r="57" spans="1:14" ht="20.25" customHeight="1" x14ac:dyDescent="0.4">
      <c r="A57" s="126"/>
      <c r="B57" s="146"/>
      <c r="C57" s="136" t="s">
        <v>990</v>
      </c>
      <c r="D57" s="137"/>
      <c r="E57" s="138" t="s">
        <v>991</v>
      </c>
      <c r="F57" s="138"/>
      <c r="G57" s="106" t="s">
        <v>735</v>
      </c>
      <c r="H57" s="66" t="s">
        <v>976</v>
      </c>
      <c r="I57" s="66" t="s">
        <v>976</v>
      </c>
      <c r="J57" s="155" t="s">
        <v>492</v>
      </c>
      <c r="K57" s="156"/>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992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7" priority="3">
      <formula>LEN(TRIM(C24))=0</formula>
    </cfRule>
  </conditionalFormatting>
  <conditionalFormatting sqref="C9:G11 J9:K11 H11 C27:I27 K27">
    <cfRule type="expression" dxfId="106" priority="2" stopIfTrue="1">
      <formula>$K$4=""</formula>
    </cfRule>
  </conditionalFormatting>
  <conditionalFormatting sqref="E47:K49 C6:G11 H11 C26:I27 K26:K27 G1:H1 I2 C2:C3 K3 C5:E5 G5:K5 J6:K6 J7 H8 C12 C22:F22 C29:E29 G29 G46:K46">
    <cfRule type="containsBlanks" dxfId="1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04"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45560</v>
      </c>
      <c r="H1" s="229"/>
      <c r="I1" s="33" t="s">
        <v>390</v>
      </c>
      <c r="J1" s="230">
        <v>45748</v>
      </c>
      <c r="K1" s="231"/>
      <c r="L1" s="34"/>
      <c r="M1" s="34"/>
      <c r="N1" s="34"/>
    </row>
    <row r="2" spans="1:14" ht="27" customHeight="1" x14ac:dyDescent="0.4">
      <c r="A2" s="128" t="s">
        <v>391</v>
      </c>
      <c r="B2" s="127"/>
      <c r="C2" s="232" t="s">
        <v>1563</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366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1564</v>
      </c>
      <c r="D5" s="265"/>
      <c r="E5" s="266"/>
      <c r="F5" s="40" t="s">
        <v>396</v>
      </c>
      <c r="G5" s="268" t="str">
        <f>HYPERLINK("https://www.coby.jp/institute/minaminagareyama/")</f>
        <v>https://www.coby.jp/institute/minaminagareyama/</v>
      </c>
      <c r="H5" s="265"/>
      <c r="I5" s="265"/>
      <c r="J5" s="265"/>
      <c r="K5" s="267"/>
      <c r="L5" s="37"/>
      <c r="M5" s="37"/>
      <c r="N5" s="37"/>
    </row>
    <row r="6" spans="1:14" ht="27" customHeight="1" x14ac:dyDescent="0.4">
      <c r="A6" s="181" t="s">
        <v>398</v>
      </c>
      <c r="B6" s="125"/>
      <c r="C6" s="248" t="s">
        <v>1565</v>
      </c>
      <c r="D6" s="249"/>
      <c r="E6" s="249"/>
      <c r="F6" s="249"/>
      <c r="G6" s="249"/>
      <c r="H6" s="254" t="s">
        <v>399</v>
      </c>
      <c r="I6" s="111" t="s">
        <v>400</v>
      </c>
      <c r="J6" s="256" t="s">
        <v>1912</v>
      </c>
      <c r="K6" s="257"/>
      <c r="L6" s="41"/>
      <c r="M6" s="41"/>
      <c r="N6" s="41"/>
    </row>
    <row r="7" spans="1:14" ht="27" customHeight="1" x14ac:dyDescent="0.4">
      <c r="A7" s="128"/>
      <c r="B7" s="127"/>
      <c r="C7" s="250"/>
      <c r="D7" s="251"/>
      <c r="E7" s="251"/>
      <c r="F7" s="251"/>
      <c r="G7" s="251"/>
      <c r="H7" s="255"/>
      <c r="I7" s="258" t="s">
        <v>401</v>
      </c>
      <c r="J7" s="260" t="s">
        <v>1303</v>
      </c>
      <c r="K7" s="261"/>
      <c r="L7" s="41"/>
      <c r="M7" s="41"/>
      <c r="N7" s="41"/>
    </row>
    <row r="8" spans="1:14" ht="27" customHeight="1" x14ac:dyDescent="0.4">
      <c r="A8" s="206"/>
      <c r="B8" s="207"/>
      <c r="C8" s="252"/>
      <c r="D8" s="253"/>
      <c r="E8" s="253"/>
      <c r="F8" s="253"/>
      <c r="G8" s="253"/>
      <c r="H8" s="42" t="s">
        <v>519</v>
      </c>
      <c r="I8" s="259"/>
      <c r="J8" s="196">
        <v>13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1566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497" t="s">
        <v>653</v>
      </c>
      <c r="D22" s="203"/>
      <c r="E22" s="202" t="s">
        <v>654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653</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12</v>
      </c>
      <c r="E26" s="50">
        <v>12</v>
      </c>
      <c r="F26" s="50">
        <v>15</v>
      </c>
      <c r="G26" s="50">
        <v>15</v>
      </c>
      <c r="H26" s="50">
        <v>15</v>
      </c>
      <c r="I26" s="184">
        <f>SUM(C26:H26)</f>
        <v>75</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11</v>
      </c>
      <c r="F29" s="56">
        <v>1</v>
      </c>
      <c r="G29" s="56">
        <v>4</v>
      </c>
      <c r="H29" s="56">
        <v>1</v>
      </c>
      <c r="I29" s="56">
        <v>1</v>
      </c>
      <c r="J29" s="56">
        <v>1</v>
      </c>
      <c r="K29" s="57"/>
      <c r="L29" s="47"/>
      <c r="M29" s="47"/>
      <c r="N29" s="47"/>
    </row>
    <row r="30" spans="1:14" ht="27" customHeight="1" thickBot="1" x14ac:dyDescent="0.45">
      <c r="A30" s="103"/>
      <c r="B30" s="58" t="s">
        <v>444</v>
      </c>
      <c r="C30" s="59" t="s">
        <v>445</v>
      </c>
      <c r="D30" s="59" t="s">
        <v>445</v>
      </c>
      <c r="E30" s="59">
        <v>2</v>
      </c>
      <c r="F30" s="59"/>
      <c r="G30" s="59"/>
      <c r="H30" s="59">
        <v>3</v>
      </c>
      <c r="I30" s="59"/>
      <c r="J30" s="59"/>
      <c r="K30" s="60">
        <v>2</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1567</v>
      </c>
      <c r="D32" s="162"/>
      <c r="E32" s="163"/>
      <c r="F32" s="161" t="s">
        <v>1568</v>
      </c>
      <c r="G32" s="162"/>
      <c r="H32" s="163"/>
      <c r="I32" s="161" t="s">
        <v>1569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1570</v>
      </c>
      <c r="D39" s="174"/>
      <c r="E39" s="175"/>
      <c r="F39" s="173"/>
      <c r="G39" s="174"/>
      <c r="H39" s="175"/>
      <c r="I39" s="173" t="s">
        <v>1571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6500</v>
      </c>
      <c r="I46" s="104" t="s">
        <v>587</v>
      </c>
      <c r="J46" s="139" t="s">
        <v>544</v>
      </c>
      <c r="K46" s="140"/>
    </row>
    <row r="47" spans="1:11" ht="20.25" customHeight="1" x14ac:dyDescent="0.4">
      <c r="A47" s="126"/>
      <c r="B47" s="146"/>
      <c r="C47" s="157" t="s">
        <v>470</v>
      </c>
      <c r="D47" s="158"/>
      <c r="E47" s="138" t="s">
        <v>471</v>
      </c>
      <c r="F47" s="138"/>
      <c r="G47" s="104" t="s">
        <v>472</v>
      </c>
      <c r="H47" s="62" t="s">
        <v>1572</v>
      </c>
      <c r="I47" s="104" t="s">
        <v>1573</v>
      </c>
      <c r="J47" s="139" t="s">
        <v>544</v>
      </c>
      <c r="K47" s="140"/>
    </row>
    <row r="48" spans="1:11" ht="20.25" customHeight="1" x14ac:dyDescent="0.4">
      <c r="A48" s="126"/>
      <c r="B48" s="146"/>
      <c r="C48" s="157" t="s">
        <v>476</v>
      </c>
      <c r="D48" s="158"/>
      <c r="E48" s="138" t="s">
        <v>1574</v>
      </c>
      <c r="F48" s="138"/>
      <c r="G48" s="104" t="s">
        <v>541</v>
      </c>
      <c r="H48" s="62">
        <v>18535</v>
      </c>
      <c r="I48" s="104" t="s">
        <v>1575</v>
      </c>
      <c r="J48" s="139" t="s">
        <v>544</v>
      </c>
      <c r="K48" s="140"/>
    </row>
    <row r="49" spans="1:14" ht="20.25" customHeight="1" x14ac:dyDescent="0.4">
      <c r="A49" s="126"/>
      <c r="B49" s="146"/>
      <c r="C49" s="157" t="s">
        <v>477</v>
      </c>
      <c r="D49" s="158"/>
      <c r="E49" s="138" t="s">
        <v>1576</v>
      </c>
      <c r="F49" s="138"/>
      <c r="G49" s="104" t="s">
        <v>466</v>
      </c>
      <c r="H49" s="62">
        <v>3278</v>
      </c>
      <c r="I49" s="104" t="s">
        <v>587</v>
      </c>
      <c r="J49" s="139" t="s">
        <v>544</v>
      </c>
      <c r="K49" s="140"/>
      <c r="L49" s="63"/>
      <c r="M49" s="63"/>
      <c r="N49" s="63"/>
    </row>
    <row r="50" spans="1:14" ht="20.25" customHeight="1" x14ac:dyDescent="0.4">
      <c r="A50" s="126"/>
      <c r="B50" s="146"/>
      <c r="C50" s="157" t="s">
        <v>481</v>
      </c>
      <c r="D50" s="158"/>
      <c r="E50" s="160" t="s">
        <v>1577</v>
      </c>
      <c r="F50" s="160"/>
      <c r="G50" s="104" t="s">
        <v>466</v>
      </c>
      <c r="H50" s="62">
        <v>300</v>
      </c>
      <c r="I50" s="104" t="s">
        <v>587</v>
      </c>
      <c r="J50" s="139" t="s">
        <v>544</v>
      </c>
      <c r="K50" s="140"/>
      <c r="L50" s="63"/>
    </row>
    <row r="51" spans="1:14" ht="20.25" customHeight="1" x14ac:dyDescent="0.4">
      <c r="A51" s="126"/>
      <c r="B51" s="146"/>
      <c r="C51" s="157" t="s">
        <v>482</v>
      </c>
      <c r="D51" s="158"/>
      <c r="E51" s="160" t="s">
        <v>1578</v>
      </c>
      <c r="F51" s="160"/>
      <c r="G51" s="104" t="s">
        <v>541</v>
      </c>
      <c r="H51" s="62" t="s">
        <v>1579</v>
      </c>
      <c r="I51" s="104" t="s">
        <v>1575</v>
      </c>
      <c r="J51" s="139" t="s">
        <v>544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1580</v>
      </c>
      <c r="D55" s="153"/>
      <c r="E55" s="154" t="s">
        <v>1581</v>
      </c>
      <c r="F55" s="154"/>
      <c r="G55" s="106" t="s">
        <v>1582</v>
      </c>
      <c r="H55" s="66" t="s">
        <v>1515</v>
      </c>
      <c r="I55" s="66" t="s">
        <v>397</v>
      </c>
      <c r="J55" s="155"/>
      <c r="K55" s="156"/>
    </row>
    <row r="56" spans="1:14" ht="20.25" customHeight="1" x14ac:dyDescent="0.4">
      <c r="A56" s="126"/>
      <c r="B56" s="146"/>
      <c r="C56" s="136" t="s">
        <v>1583</v>
      </c>
      <c r="D56" s="137"/>
      <c r="E56" s="138" t="s">
        <v>1009</v>
      </c>
      <c r="F56" s="138"/>
      <c r="G56" s="104" t="s">
        <v>1584</v>
      </c>
      <c r="H56" s="67" t="s">
        <v>1515</v>
      </c>
      <c r="I56" s="67" t="s">
        <v>397</v>
      </c>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1585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3" priority="3">
      <formula>LEN(TRIM(C24))=0</formula>
    </cfRule>
  </conditionalFormatting>
  <conditionalFormatting sqref="C9:G11 J9:K11 H11 C27:I27 K27">
    <cfRule type="expression" dxfId="102" priority="2" stopIfTrue="1">
      <formula>$K$4=""</formula>
    </cfRule>
  </conditionalFormatting>
  <conditionalFormatting sqref="E47:K49 C6:G11 H11 C26:I27 K26:K27 G1:H1 I2 C2:C3 K3 C5:E5 G5:K5 J6:K6 J7 H8 C12 C22:F22 C29:E29 G29 G46:K46">
    <cfRule type="containsBlanks" dxfId="10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0"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5A387-4202-4FAF-8396-FB478E4CDB53}">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993</v>
      </c>
      <c r="B1" s="227"/>
      <c r="C1" s="72"/>
      <c r="D1" s="72"/>
      <c r="E1" s="73"/>
      <c r="F1" s="32" t="s">
        <v>389</v>
      </c>
      <c r="G1" s="228"/>
      <c r="H1" s="229"/>
      <c r="I1" s="33" t="s">
        <v>390</v>
      </c>
      <c r="J1" s="230">
        <v>45748</v>
      </c>
      <c r="K1" s="231"/>
      <c r="L1" s="34"/>
      <c r="M1" s="34"/>
      <c r="N1" s="34"/>
    </row>
    <row r="2" spans="1:14" ht="27" customHeight="1" x14ac:dyDescent="0.4">
      <c r="A2" s="128" t="s">
        <v>391</v>
      </c>
      <c r="B2" s="127"/>
      <c r="C2" s="232" t="s">
        <v>236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367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237</v>
      </c>
      <c r="D5" s="265"/>
      <c r="E5" s="266"/>
      <c r="F5" s="40" t="s">
        <v>396</v>
      </c>
      <c r="G5" s="268" t="str">
        <f>HYPERLINK("https://www.akagimanyo.com/dai2gaiyou")</f>
        <v>https://www.akagimanyo.com/dai2gaiyou</v>
      </c>
      <c r="H5" s="265"/>
      <c r="I5" s="265"/>
      <c r="J5" s="265"/>
      <c r="K5" s="267"/>
      <c r="L5" s="37"/>
      <c r="M5" s="37"/>
      <c r="N5" s="37"/>
    </row>
    <row r="6" spans="1:14" ht="27" customHeight="1" x14ac:dyDescent="0.4">
      <c r="A6" s="181" t="s">
        <v>398</v>
      </c>
      <c r="B6" s="125"/>
      <c r="C6" s="248" t="s">
        <v>994</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995</v>
      </c>
      <c r="K7" s="261"/>
      <c r="L7" s="41"/>
      <c r="M7" s="41"/>
      <c r="N7" s="41"/>
    </row>
    <row r="8" spans="1:14" ht="27" customHeight="1" x14ac:dyDescent="0.4">
      <c r="A8" s="206"/>
      <c r="B8" s="207"/>
      <c r="C8" s="252"/>
      <c r="D8" s="253"/>
      <c r="E8" s="253"/>
      <c r="F8" s="253"/>
      <c r="G8" s="253"/>
      <c r="H8" s="42" t="s">
        <v>403</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563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565</v>
      </c>
      <c r="K22" s="199"/>
      <c r="L22" s="41"/>
      <c r="M22" s="41"/>
      <c r="N22" s="41"/>
    </row>
    <row r="23" spans="1:14" ht="27" customHeight="1" x14ac:dyDescent="0.4">
      <c r="A23" s="128"/>
      <c r="B23" s="127"/>
      <c r="C23" s="200" t="s">
        <v>417</v>
      </c>
      <c r="D23" s="201"/>
      <c r="E23" s="200" t="s">
        <v>418</v>
      </c>
      <c r="F23" s="201"/>
      <c r="G23" s="223"/>
      <c r="H23" s="224"/>
      <c r="I23" s="43" t="s">
        <v>419</v>
      </c>
      <c r="J23" s="198">
        <v>8</v>
      </c>
      <c r="K23" s="199"/>
      <c r="L23" s="41"/>
      <c r="M23" s="41"/>
      <c r="N23" s="41"/>
    </row>
    <row r="24" spans="1:14" ht="27" customHeight="1" x14ac:dyDescent="0.4">
      <c r="A24" s="206"/>
      <c r="B24" s="207"/>
      <c r="C24" s="202" t="s">
        <v>508</v>
      </c>
      <c r="D24" s="203"/>
      <c r="E24" s="202" t="s">
        <v>566</v>
      </c>
      <c r="F24" s="203"/>
      <c r="G24" s="225"/>
      <c r="H24" s="226"/>
      <c r="I24" s="44" t="s">
        <v>421</v>
      </c>
      <c r="J24" s="204" t="s">
        <v>913</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18</v>
      </c>
      <c r="E26" s="50">
        <v>20</v>
      </c>
      <c r="F26" s="50">
        <v>24</v>
      </c>
      <c r="G26" s="50">
        <v>24</v>
      </c>
      <c r="H26" s="50">
        <v>15</v>
      </c>
      <c r="I26" s="184">
        <f>SUM(C26:H26)</f>
        <v>110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18</v>
      </c>
      <c r="F29" s="56"/>
      <c r="G29" s="56"/>
      <c r="H29" s="56">
        <v>1</v>
      </c>
      <c r="I29" s="56"/>
      <c r="J29" s="56">
        <v>1</v>
      </c>
      <c r="K29" s="57"/>
      <c r="L29" s="47"/>
      <c r="M29" s="47"/>
      <c r="N29" s="47"/>
    </row>
    <row r="30" spans="1:14" ht="27" customHeight="1" thickBot="1" x14ac:dyDescent="0.45">
      <c r="A30" s="103"/>
      <c r="B30" s="58" t="s">
        <v>444</v>
      </c>
      <c r="C30" s="59" t="s">
        <v>445</v>
      </c>
      <c r="D30" s="59" t="s">
        <v>445</v>
      </c>
      <c r="E30" s="59">
        <v>2</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568</v>
      </c>
      <c r="D32" s="162"/>
      <c r="E32" s="163"/>
      <c r="F32" s="161" t="s">
        <v>996</v>
      </c>
      <c r="G32" s="162"/>
      <c r="H32" s="163"/>
      <c r="I32" s="161" t="s">
        <v>997</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571</v>
      </c>
      <c r="D39" s="174"/>
      <c r="E39" s="175"/>
      <c r="F39" s="173" t="s">
        <v>456</v>
      </c>
      <c r="G39" s="174"/>
      <c r="H39" s="175"/>
      <c r="I39" s="173" t="s">
        <v>998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468</v>
      </c>
      <c r="J46" s="139" t="s">
        <v>544</v>
      </c>
      <c r="K46" s="140"/>
    </row>
    <row r="47" spans="1:11" ht="20.25" customHeight="1" x14ac:dyDescent="0.4">
      <c r="A47" s="126"/>
      <c r="B47" s="146"/>
      <c r="C47" s="157" t="s">
        <v>470</v>
      </c>
      <c r="D47" s="158"/>
      <c r="E47" s="138" t="s">
        <v>574</v>
      </c>
      <c r="F47" s="138"/>
      <c r="G47" s="104" t="s">
        <v>466</v>
      </c>
      <c r="H47" s="62" t="s">
        <v>575</v>
      </c>
      <c r="I47" s="104" t="s">
        <v>576</v>
      </c>
      <c r="J47" s="139" t="s">
        <v>577</v>
      </c>
      <c r="K47" s="140"/>
    </row>
    <row r="48" spans="1:11" ht="20.25" customHeight="1" x14ac:dyDescent="0.4">
      <c r="A48" s="126"/>
      <c r="B48" s="146"/>
      <c r="C48" s="157" t="s">
        <v>476</v>
      </c>
      <c r="D48" s="158"/>
      <c r="E48" s="138" t="s">
        <v>465</v>
      </c>
      <c r="F48" s="138"/>
      <c r="G48" s="104" t="s">
        <v>541</v>
      </c>
      <c r="H48" s="62" t="s">
        <v>578</v>
      </c>
      <c r="I48" s="104" t="s">
        <v>579</v>
      </c>
      <c r="J48" s="139" t="s">
        <v>580</v>
      </c>
      <c r="K48" s="140"/>
    </row>
    <row r="49" spans="1:14" ht="20.25" customHeight="1" x14ac:dyDescent="0.4">
      <c r="A49" s="126"/>
      <c r="B49" s="146"/>
      <c r="C49" s="157" t="s">
        <v>477</v>
      </c>
      <c r="D49" s="158"/>
      <c r="E49" s="138" t="s">
        <v>581</v>
      </c>
      <c r="F49" s="138"/>
      <c r="G49" s="104" t="s">
        <v>466</v>
      </c>
      <c r="H49" s="62" t="s">
        <v>582</v>
      </c>
      <c r="I49" s="104" t="s">
        <v>583</v>
      </c>
      <c r="J49" s="139" t="s">
        <v>584</v>
      </c>
      <c r="K49" s="140"/>
      <c r="L49" s="63"/>
      <c r="M49" s="63"/>
      <c r="N49" s="63"/>
    </row>
    <row r="50" spans="1:14" ht="20.25" customHeight="1" x14ac:dyDescent="0.4">
      <c r="A50" s="126"/>
      <c r="B50" s="146"/>
      <c r="C50" s="157" t="s">
        <v>481</v>
      </c>
      <c r="D50" s="158"/>
      <c r="E50" s="160" t="s">
        <v>585</v>
      </c>
      <c r="F50" s="160"/>
      <c r="G50" s="104" t="s">
        <v>466</v>
      </c>
      <c r="H50" s="62" t="s">
        <v>586</v>
      </c>
      <c r="I50" s="104" t="s">
        <v>587</v>
      </c>
      <c r="J50" s="139" t="s">
        <v>588</v>
      </c>
      <c r="K50" s="140"/>
      <c r="L50" s="63"/>
    </row>
    <row r="51" spans="1:14" ht="20.25" customHeight="1" x14ac:dyDescent="0.4">
      <c r="A51" s="126"/>
      <c r="B51" s="146"/>
      <c r="C51" s="157" t="s">
        <v>482</v>
      </c>
      <c r="D51" s="158"/>
      <c r="E51" s="160" t="s">
        <v>581</v>
      </c>
      <c r="F51" s="160"/>
      <c r="G51" s="104" t="s">
        <v>466</v>
      </c>
      <c r="H51" s="62" t="s">
        <v>589</v>
      </c>
      <c r="I51" s="104" t="s">
        <v>587</v>
      </c>
      <c r="J51" s="139" t="s">
        <v>577</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590</v>
      </c>
      <c r="H55" s="66" t="s">
        <v>591</v>
      </c>
      <c r="I55" s="66" t="s">
        <v>591</v>
      </c>
      <c r="J55" s="155" t="s">
        <v>492</v>
      </c>
      <c r="K55" s="156"/>
    </row>
    <row r="56" spans="1:14" ht="20.25" customHeight="1" x14ac:dyDescent="0.4">
      <c r="A56" s="126"/>
      <c r="B56" s="146"/>
      <c r="C56" s="136" t="s">
        <v>592</v>
      </c>
      <c r="D56" s="137"/>
      <c r="E56" s="138" t="s">
        <v>465</v>
      </c>
      <c r="F56" s="138"/>
      <c r="G56" s="104" t="s">
        <v>593</v>
      </c>
      <c r="H56" s="67" t="s">
        <v>591</v>
      </c>
      <c r="I56" s="67" t="s">
        <v>591</v>
      </c>
      <c r="J56" s="139" t="s">
        <v>492</v>
      </c>
      <c r="K56" s="140"/>
    </row>
    <row r="57" spans="1:14" ht="20.25" customHeight="1" x14ac:dyDescent="0.4">
      <c r="A57" s="126"/>
      <c r="B57" s="146"/>
      <c r="C57" s="136" t="s">
        <v>594</v>
      </c>
      <c r="D57" s="137"/>
      <c r="E57" s="138" t="s">
        <v>428</v>
      </c>
      <c r="F57" s="138"/>
      <c r="G57" s="104" t="s">
        <v>559</v>
      </c>
      <c r="H57" s="67" t="s">
        <v>591</v>
      </c>
      <c r="I57" s="67" t="s">
        <v>591</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999</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99" priority="3">
      <formula>LEN(TRIM(C24))=0</formula>
    </cfRule>
  </conditionalFormatting>
  <conditionalFormatting sqref="C9:G11 J9:K11 H11 C27:I27 K27">
    <cfRule type="expression" dxfId="98" priority="2" stopIfTrue="1">
      <formula>$K$4=""</formula>
    </cfRule>
  </conditionalFormatting>
  <conditionalFormatting sqref="E47:K49 C6:G11 H11 C26:I27 K26:K27 G1:H1 I2 C2:C3 K3 C5:E5 G5:K5 J6:K6 J7 H8 C12 C22:F22 C29:E29 G29 G46:K46">
    <cfRule type="containsBlanks" dxfId="9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6" priority="6">
      <formula>LEN(TRIM(J8))=0</formula>
    </cfRule>
  </conditionalFormatting>
  <dataValidations count="2">
    <dataValidation type="whole" operator="greaterThanOrEqual" allowBlank="1" showInputMessage="1" showErrorMessage="1" sqref="E29:K30 C29:D29" xr:uid="{4EA02B42-1317-4C21-A410-ECB5509574AD}">
      <formula1>0</formula1>
    </dataValidation>
    <dataValidation type="list" allowBlank="1" showInputMessage="1" showErrorMessage="1" sqref="J2:K2" xr:uid="{8600B068-62AB-40B9-B92B-72E6B0B51962}">
      <formula1>"保育所,認定こども園,小規模保育事業"</formula1>
    </dataValidation>
  </dataValidations>
  <hyperlinks>
    <hyperlink ref="A1:B1" location="公表用一覧!A1" display="&lt; 戻る" xr:uid="{EF943D9B-819A-41F6-AF73-4EC392F452B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45553</v>
      </c>
      <c r="H1" s="229"/>
      <c r="I1" s="33" t="s">
        <v>390</v>
      </c>
      <c r="J1" s="230">
        <v>45748</v>
      </c>
      <c r="K1" s="231"/>
      <c r="L1" s="34"/>
      <c r="M1" s="34"/>
      <c r="N1" s="34"/>
    </row>
    <row r="2" spans="1:14" ht="27" customHeight="1" x14ac:dyDescent="0.4">
      <c r="A2" s="128" t="s">
        <v>391</v>
      </c>
      <c r="B2" s="127"/>
      <c r="C2" s="232" t="s">
        <v>1248</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368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1249</v>
      </c>
      <c r="D5" s="265"/>
      <c r="E5" s="266"/>
      <c r="F5" s="40" t="s">
        <v>396</v>
      </c>
      <c r="G5" s="268" t="str">
        <f>HYPERLINK("https://goodstar-inc.com/leaf/")</f>
        <v>https://goodstar-inc.com/leaf/</v>
      </c>
      <c r="H5" s="265"/>
      <c r="I5" s="265"/>
      <c r="J5" s="265"/>
      <c r="K5" s="267"/>
      <c r="L5" s="37"/>
      <c r="M5" s="37"/>
      <c r="N5" s="37"/>
    </row>
    <row r="6" spans="1:14" ht="27" customHeight="1" x14ac:dyDescent="0.4">
      <c r="A6" s="181" t="s">
        <v>398</v>
      </c>
      <c r="B6" s="125"/>
      <c r="C6" s="248" t="s">
        <v>1250</v>
      </c>
      <c r="D6" s="249"/>
      <c r="E6" s="249"/>
      <c r="F6" s="249"/>
      <c r="G6" s="249"/>
      <c r="H6" s="254" t="s">
        <v>399</v>
      </c>
      <c r="I6" s="111" t="s">
        <v>400</v>
      </c>
      <c r="J6" s="256" t="s">
        <v>1251</v>
      </c>
      <c r="K6" s="257"/>
      <c r="L6" s="41"/>
      <c r="M6" s="41"/>
      <c r="N6" s="41"/>
    </row>
    <row r="7" spans="1:14" ht="27" customHeight="1" x14ac:dyDescent="0.4">
      <c r="A7" s="128"/>
      <c r="B7" s="127"/>
      <c r="C7" s="250"/>
      <c r="D7" s="251"/>
      <c r="E7" s="251"/>
      <c r="F7" s="251"/>
      <c r="G7" s="251"/>
      <c r="H7" s="255"/>
      <c r="I7" s="258" t="s">
        <v>401</v>
      </c>
      <c r="J7" s="385" t="s">
        <v>1913</v>
      </c>
      <c r="K7" s="261"/>
      <c r="L7" s="41"/>
      <c r="M7" s="41"/>
      <c r="N7" s="41"/>
    </row>
    <row r="8" spans="1:14" ht="27" customHeight="1" x14ac:dyDescent="0.4">
      <c r="A8" s="206"/>
      <c r="B8" s="207"/>
      <c r="C8" s="252"/>
      <c r="D8" s="253"/>
      <c r="E8" s="253"/>
      <c r="F8" s="253"/>
      <c r="G8" s="253"/>
      <c r="H8" s="42" t="s">
        <v>519</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1190</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1191</v>
      </c>
      <c r="D22" s="203"/>
      <c r="E22" s="202" t="s">
        <v>1192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1194</v>
      </c>
      <c r="D24" s="203"/>
      <c r="E24" s="202" t="s">
        <v>1191</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12</v>
      </c>
      <c r="E26" s="50">
        <v>12</v>
      </c>
      <c r="F26" s="50">
        <v>16</v>
      </c>
      <c r="G26" s="50">
        <v>16</v>
      </c>
      <c r="H26" s="50">
        <v>16</v>
      </c>
      <c r="I26" s="184">
        <f>SUM(C26:H26)</f>
        <v>75</v>
      </c>
      <c r="J26" s="185"/>
      <c r="K26" s="51" t="s">
        <v>1195</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2</v>
      </c>
      <c r="E29" s="56">
        <v>12</v>
      </c>
      <c r="F29" s="56"/>
      <c r="G29" s="56"/>
      <c r="H29" s="56">
        <v>3</v>
      </c>
      <c r="I29" s="56">
        <v>1</v>
      </c>
      <c r="J29" s="56">
        <v>1</v>
      </c>
      <c r="K29" s="57"/>
      <c r="L29" s="47"/>
      <c r="M29" s="47"/>
      <c r="N29" s="47"/>
    </row>
    <row r="30" spans="1:14" ht="27" customHeight="1" thickBot="1" x14ac:dyDescent="0.45">
      <c r="A30" s="103"/>
      <c r="B30" s="58" t="s">
        <v>444</v>
      </c>
      <c r="C30" s="59" t="s">
        <v>445</v>
      </c>
      <c r="D30" s="59" t="s">
        <v>445</v>
      </c>
      <c r="E30" s="59">
        <v>1</v>
      </c>
      <c r="F30" s="59"/>
      <c r="G30" s="59"/>
      <c r="H30" s="59">
        <v>1</v>
      </c>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1196</v>
      </c>
      <c r="D32" s="162"/>
      <c r="E32" s="163"/>
      <c r="F32" s="161" t="s">
        <v>1252</v>
      </c>
      <c r="G32" s="162"/>
      <c r="H32" s="163"/>
      <c r="I32" s="161" t="s">
        <v>1198</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1253</v>
      </c>
      <c r="D39" s="174"/>
      <c r="E39" s="175"/>
      <c r="F39" s="173" t="s">
        <v>1198</v>
      </c>
      <c r="G39" s="174"/>
      <c r="H39" s="175"/>
      <c r="I39" s="173" t="s">
        <v>1200</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467</v>
      </c>
      <c r="I46" s="104" t="s">
        <v>468</v>
      </c>
      <c r="J46" s="139" t="s">
        <v>1203</v>
      </c>
      <c r="K46" s="140"/>
    </row>
    <row r="47" spans="1:11" ht="20.25" customHeight="1" x14ac:dyDescent="0.4">
      <c r="A47" s="126"/>
      <c r="B47" s="146"/>
      <c r="C47" s="157" t="s">
        <v>470</v>
      </c>
      <c r="D47" s="158"/>
      <c r="E47" s="138" t="s">
        <v>1201</v>
      </c>
      <c r="F47" s="138"/>
      <c r="G47" s="104" t="s">
        <v>472</v>
      </c>
      <c r="H47" s="62" t="s">
        <v>1202</v>
      </c>
      <c r="I47" s="104" t="s">
        <v>988</v>
      </c>
      <c r="J47" s="139" t="s">
        <v>1203</v>
      </c>
      <c r="K47" s="140"/>
    </row>
    <row r="48" spans="1:11" ht="20.25" customHeight="1" x14ac:dyDescent="0.4">
      <c r="A48" s="126"/>
      <c r="B48" s="146"/>
      <c r="C48" s="157" t="s">
        <v>476</v>
      </c>
      <c r="D48" s="158"/>
      <c r="E48" s="138" t="s">
        <v>465</v>
      </c>
      <c r="F48" s="138"/>
      <c r="G48" s="104" t="s">
        <v>1254</v>
      </c>
      <c r="H48" s="62" t="s">
        <v>1255</v>
      </c>
      <c r="I48" s="104" t="s">
        <v>1206</v>
      </c>
      <c r="J48" s="139" t="s">
        <v>1203</v>
      </c>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1204</v>
      </c>
      <c r="F51" s="160"/>
      <c r="G51" s="104" t="s">
        <v>1256</v>
      </c>
      <c r="H51" s="62" t="s">
        <v>1167</v>
      </c>
      <c r="I51" s="104" t="s">
        <v>1206</v>
      </c>
      <c r="J51" s="139" t="s">
        <v>1203</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1257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5" priority="3">
      <formula>LEN(TRIM(C24))=0</formula>
    </cfRule>
  </conditionalFormatting>
  <conditionalFormatting sqref="C9:G11 J9:K11 H11 C27:I27 K27">
    <cfRule type="expression" dxfId="94" priority="2" stopIfTrue="1">
      <formula>$K$4=""</formula>
    </cfRule>
  </conditionalFormatting>
  <conditionalFormatting sqref="E47:K49 C6:G11 H11 C26:I27 K26:K27 G1:H1 I2 C2:C3 K3 C5:E5 G5:K5 J6:K6 J7 H8 C12 C22:F22 C29:E29 G29 G46:K46">
    <cfRule type="containsBlanks" dxfId="9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2"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A0C167-DA72-4DB0-8FED-02C17397D22C}">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232" t="s">
        <v>1000</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369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1001</v>
      </c>
      <c r="D5" s="265"/>
      <c r="E5" s="266"/>
      <c r="F5" s="40" t="s">
        <v>396</v>
      </c>
      <c r="G5" s="268" t="str">
        <f>HYPERLINK("https://chilec.procare.co.jp")</f>
        <v>https://chilec.procare.co.jp</v>
      </c>
      <c r="H5" s="265"/>
      <c r="I5" s="265"/>
      <c r="J5" s="265"/>
      <c r="K5" s="267"/>
      <c r="L5" s="37"/>
      <c r="M5" s="37"/>
      <c r="N5" s="37"/>
    </row>
    <row r="6" spans="1:14" ht="27" customHeight="1" x14ac:dyDescent="0.4">
      <c r="A6" s="181" t="s">
        <v>398</v>
      </c>
      <c r="B6" s="125"/>
      <c r="C6" s="248" t="s">
        <v>1002</v>
      </c>
      <c r="D6" s="249"/>
      <c r="E6" s="249"/>
      <c r="F6" s="249"/>
      <c r="G6" s="249"/>
      <c r="H6" s="254" t="s">
        <v>399</v>
      </c>
      <c r="I6" s="111" t="s">
        <v>400</v>
      </c>
      <c r="J6" s="256">
        <v>9</v>
      </c>
      <c r="K6" s="257"/>
      <c r="L6" s="41"/>
      <c r="M6" s="41"/>
      <c r="N6" s="41"/>
    </row>
    <row r="7" spans="1:14" ht="27" customHeight="1" x14ac:dyDescent="0.4">
      <c r="A7" s="128"/>
      <c r="B7" s="127"/>
      <c r="C7" s="250"/>
      <c r="D7" s="251"/>
      <c r="E7" s="251"/>
      <c r="F7" s="251"/>
      <c r="G7" s="251"/>
      <c r="H7" s="255"/>
      <c r="I7" s="258" t="s">
        <v>401</v>
      </c>
      <c r="J7" s="260" t="s">
        <v>506</v>
      </c>
      <c r="K7" s="261"/>
      <c r="L7" s="41"/>
      <c r="M7" s="41"/>
      <c r="N7" s="41"/>
    </row>
    <row r="8" spans="1:14" ht="27" customHeight="1" x14ac:dyDescent="0.4">
      <c r="A8" s="206"/>
      <c r="B8" s="207"/>
      <c r="C8" s="252"/>
      <c r="D8" s="253"/>
      <c r="E8" s="253"/>
      <c r="F8" s="253"/>
      <c r="G8" s="253"/>
      <c r="H8" s="42" t="s">
        <v>519</v>
      </c>
      <c r="I8" s="259"/>
      <c r="J8" s="196">
        <v>8</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1914</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1003</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12</v>
      </c>
      <c r="E26" s="50">
        <v>12</v>
      </c>
      <c r="F26" s="50">
        <v>15</v>
      </c>
      <c r="G26" s="50">
        <v>15</v>
      </c>
      <c r="H26" s="50">
        <v>15</v>
      </c>
      <c r="I26" s="184">
        <f>SUM(C26:H26)</f>
        <v>78</v>
      </c>
      <c r="J26" s="185"/>
      <c r="K26" s="51">
        <v>53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10</v>
      </c>
      <c r="F29" s="56">
        <v>1</v>
      </c>
      <c r="G29" s="56">
        <v>1</v>
      </c>
      <c r="H29" s="56">
        <v>2</v>
      </c>
      <c r="I29" s="56">
        <v>0</v>
      </c>
      <c r="J29" s="56">
        <v>0</v>
      </c>
      <c r="K29" s="57">
        <v>0</v>
      </c>
      <c r="L29" s="47"/>
      <c r="M29" s="47"/>
      <c r="N29" s="47"/>
    </row>
    <row r="30" spans="1:14" ht="27" customHeight="1" thickBot="1" x14ac:dyDescent="0.45">
      <c r="A30" s="103"/>
      <c r="B30" s="58" t="s">
        <v>444</v>
      </c>
      <c r="C30" s="59" t="s">
        <v>445</v>
      </c>
      <c r="D30" s="59" t="s">
        <v>445</v>
      </c>
      <c r="E30" s="59">
        <v>5</v>
      </c>
      <c r="F30" s="59">
        <v>0</v>
      </c>
      <c r="G30" s="59">
        <v>1</v>
      </c>
      <c r="H30" s="59">
        <v>0</v>
      </c>
      <c r="I30" s="59">
        <v>0</v>
      </c>
      <c r="J30" s="59">
        <v>1</v>
      </c>
      <c r="K30" s="60">
        <v>0</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1004</v>
      </c>
      <c r="D32" s="162"/>
      <c r="E32" s="163"/>
      <c r="F32" s="161" t="s">
        <v>1005</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1006</v>
      </c>
      <c r="D39" s="174"/>
      <c r="E39" s="175"/>
      <c r="F39" s="173" t="s">
        <v>1007</v>
      </c>
      <c r="G39" s="174"/>
      <c r="H39" s="175"/>
      <c r="I39" s="173" t="s">
        <v>1008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t="s">
        <v>1009</v>
      </c>
      <c r="F47" s="138"/>
      <c r="G47" s="104" t="s">
        <v>472</v>
      </c>
      <c r="H47" s="62" t="s">
        <v>771</v>
      </c>
      <c r="I47" s="104" t="s">
        <v>1010</v>
      </c>
      <c r="J47" s="139" t="s">
        <v>1011</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1012</v>
      </c>
      <c r="F49" s="138"/>
      <c r="G49" s="104" t="s">
        <v>472</v>
      </c>
      <c r="H49" s="62" t="s">
        <v>1013</v>
      </c>
      <c r="I49" s="104" t="s">
        <v>468</v>
      </c>
      <c r="J49" s="139" t="s">
        <v>1014</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1015</v>
      </c>
      <c r="F51" s="160"/>
      <c r="G51" s="104" t="s">
        <v>1016</v>
      </c>
      <c r="H51" s="62" t="s">
        <v>1017</v>
      </c>
      <c r="I51" s="104" t="s">
        <v>1018</v>
      </c>
      <c r="J51" s="139" t="s">
        <v>1014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1019</v>
      </c>
      <c r="F55" s="154"/>
      <c r="G55" s="106" t="s">
        <v>593</v>
      </c>
      <c r="H55" s="66">
        <v>0</v>
      </c>
      <c r="I55" s="66">
        <v>0</v>
      </c>
      <c r="J55" s="155" t="s">
        <v>492</v>
      </c>
      <c r="K55" s="156"/>
    </row>
    <row r="56" spans="1:14" ht="20.25" customHeight="1" x14ac:dyDescent="0.4">
      <c r="A56" s="126"/>
      <c r="B56" s="146"/>
      <c r="C56" s="136" t="s">
        <v>551</v>
      </c>
      <c r="D56" s="137"/>
      <c r="E56" s="138" t="s">
        <v>1020</v>
      </c>
      <c r="F56" s="138"/>
      <c r="G56" s="104" t="s">
        <v>623</v>
      </c>
      <c r="H56" s="67">
        <v>0</v>
      </c>
      <c r="I56" s="67">
        <v>0</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1021</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1" priority="3">
      <formula>LEN(TRIM(C24))=0</formula>
    </cfRule>
  </conditionalFormatting>
  <conditionalFormatting sqref="C9:G11 J9:K11 H11 C27:I27 K27">
    <cfRule type="expression" dxfId="90" priority="2" stopIfTrue="1">
      <formula>$K$4=""</formula>
    </cfRule>
  </conditionalFormatting>
  <conditionalFormatting sqref="E47:K49 C6:G11 H11 C26:I27 K26:K27 G1:H1 I2 C2:C3 K3 C5:E5 G5:K5 J6:K6 J7 H8 C12 C22:F22 C29:E29 G29 G46:K46">
    <cfRule type="containsBlanks" dxfId="8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8" priority="6">
      <formula>LEN(TRIM(J8))=0</formula>
    </cfRule>
  </conditionalFormatting>
  <dataValidations count="2">
    <dataValidation type="whole" operator="greaterThanOrEqual" allowBlank="1" showInputMessage="1" showErrorMessage="1" sqref="E29:K30 C29:D29" xr:uid="{171A7B43-C6E5-4A7F-94E8-121084A1AC51}">
      <formula1>0</formula1>
    </dataValidation>
    <dataValidation type="list" allowBlank="1" showInputMessage="1" showErrorMessage="1" sqref="J2:K2" xr:uid="{248F361D-C5FA-427E-8381-0E307E6B782A}">
      <formula1>"保育所,認定こども園,小規模保育事業"</formula1>
    </dataValidation>
  </dataValidations>
  <hyperlinks>
    <hyperlink ref="A1:B1" location="公表用一覧!A1" display=" &lt;戻る" xr:uid="{B523A3B4-9A15-4CAA-B5C5-123A88BA034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232" t="s">
        <v>1416</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370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1417</v>
      </c>
      <c r="D5" s="265"/>
      <c r="E5" s="266"/>
      <c r="F5" s="40" t="s">
        <v>396</v>
      </c>
      <c r="G5" s="268" t="str">
        <f>HYPERLINK("https://sanpiko.com/nagareyama3/")</f>
        <v>https://sanpiko.com/nagareyama3/</v>
      </c>
      <c r="H5" s="265"/>
      <c r="I5" s="265"/>
      <c r="J5" s="265"/>
      <c r="K5" s="267"/>
      <c r="L5" s="37"/>
      <c r="M5" s="37"/>
      <c r="N5" s="37"/>
    </row>
    <row r="6" spans="1:14" ht="27" customHeight="1" x14ac:dyDescent="0.4">
      <c r="A6" s="181" t="s">
        <v>398</v>
      </c>
      <c r="B6" s="125"/>
      <c r="C6" s="248" t="s">
        <v>1418</v>
      </c>
      <c r="D6" s="249"/>
      <c r="E6" s="249"/>
      <c r="F6" s="249"/>
      <c r="G6" s="249"/>
      <c r="H6" s="254" t="s">
        <v>399</v>
      </c>
      <c r="I6" s="111" t="s">
        <v>400</v>
      </c>
      <c r="J6" s="256">
        <v>8</v>
      </c>
      <c r="K6" s="257"/>
      <c r="L6" s="41"/>
      <c r="M6" s="41"/>
      <c r="N6" s="41"/>
    </row>
    <row r="7" spans="1:14" ht="27" customHeight="1" x14ac:dyDescent="0.4">
      <c r="A7" s="128"/>
      <c r="B7" s="127"/>
      <c r="C7" s="250"/>
      <c r="D7" s="251"/>
      <c r="E7" s="251"/>
      <c r="F7" s="251"/>
      <c r="G7" s="251"/>
      <c r="H7" s="255"/>
      <c r="I7" s="258" t="s">
        <v>401</v>
      </c>
      <c r="J7" s="260" t="s">
        <v>1419</v>
      </c>
      <c r="K7" s="261"/>
      <c r="L7" s="41"/>
      <c r="M7" s="41"/>
      <c r="N7" s="41"/>
    </row>
    <row r="8" spans="1:14" ht="27" customHeight="1" x14ac:dyDescent="0.4">
      <c r="A8" s="206"/>
      <c r="B8" s="207"/>
      <c r="C8" s="252"/>
      <c r="D8" s="253"/>
      <c r="E8" s="253"/>
      <c r="F8" s="253"/>
      <c r="G8" s="253"/>
      <c r="H8" s="42" t="s">
        <v>833</v>
      </c>
      <c r="I8" s="259"/>
      <c r="J8" s="196">
        <v>13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1399</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1400</v>
      </c>
      <c r="D22" s="203"/>
      <c r="E22" s="202" t="s">
        <v>1401</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1402</v>
      </c>
      <c r="D24" s="203"/>
      <c r="E24" s="202" t="s">
        <v>1402</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6</v>
      </c>
      <c r="E26" s="50">
        <v>8</v>
      </c>
      <c r="F26" s="50">
        <v>10</v>
      </c>
      <c r="G26" s="50">
        <v>10</v>
      </c>
      <c r="H26" s="50">
        <v>10</v>
      </c>
      <c r="I26" s="184">
        <f>SUM(C26:H26)</f>
        <v>50</v>
      </c>
      <c r="J26" s="185"/>
      <c r="K26" s="51" t="s">
        <v>1403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c r="G29" s="56"/>
      <c r="H29" s="56">
        <v>3</v>
      </c>
      <c r="I29" s="56"/>
      <c r="J29" s="56"/>
      <c r="K29" s="57"/>
      <c r="L29" s="47"/>
      <c r="M29" s="47"/>
      <c r="N29" s="47"/>
    </row>
    <row r="30" spans="1:14" ht="27" customHeight="1" thickBot="1" x14ac:dyDescent="0.45">
      <c r="A30" s="103"/>
      <c r="B30" s="58" t="s">
        <v>444</v>
      </c>
      <c r="C30" s="59" t="s">
        <v>445</v>
      </c>
      <c r="D30" s="59" t="s">
        <v>445</v>
      </c>
      <c r="E30" s="59">
        <v>3</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1404</v>
      </c>
      <c r="D32" s="162"/>
      <c r="E32" s="163"/>
      <c r="F32" s="161" t="s">
        <v>1405</v>
      </c>
      <c r="G32" s="162"/>
      <c r="H32" s="163"/>
      <c r="I32" s="161" t="s">
        <v>1406</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1406</v>
      </c>
      <c r="D39" s="174"/>
      <c r="E39" s="175"/>
      <c r="F39" s="173" t="s">
        <v>1407</v>
      </c>
      <c r="G39" s="174"/>
      <c r="H39" s="175"/>
      <c r="I39" s="173" t="s">
        <v>1408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6000</v>
      </c>
      <c r="I46" s="104" t="s">
        <v>468</v>
      </c>
      <c r="J46" s="139" t="s">
        <v>694</v>
      </c>
      <c r="K46" s="140"/>
    </row>
    <row r="47" spans="1:11" ht="20.25" customHeight="1" x14ac:dyDescent="0.4">
      <c r="A47" s="126"/>
      <c r="B47" s="146"/>
      <c r="C47" s="157" t="s">
        <v>470</v>
      </c>
      <c r="D47" s="158"/>
      <c r="E47" s="138" t="s">
        <v>1204</v>
      </c>
      <c r="F47" s="138"/>
      <c r="G47" s="104" t="s">
        <v>472</v>
      </c>
      <c r="H47" s="62" t="s">
        <v>1409</v>
      </c>
      <c r="I47" s="104" t="s">
        <v>1410</v>
      </c>
      <c r="J47" s="139" t="s">
        <v>694</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465</v>
      </c>
      <c r="F55" s="154"/>
      <c r="G55" s="106" t="s">
        <v>593</v>
      </c>
      <c r="H55" s="66" t="s">
        <v>397</v>
      </c>
      <c r="I55" s="66" t="s">
        <v>397</v>
      </c>
      <c r="J55" s="155" t="s">
        <v>492</v>
      </c>
      <c r="K55" s="156"/>
    </row>
    <row r="56" spans="1:14" ht="20.25" customHeight="1" x14ac:dyDescent="0.4">
      <c r="A56" s="126"/>
      <c r="B56" s="146"/>
      <c r="C56" s="136" t="s">
        <v>806</v>
      </c>
      <c r="D56" s="137"/>
      <c r="E56" s="138" t="s">
        <v>465</v>
      </c>
      <c r="F56" s="138"/>
      <c r="G56" s="104" t="s">
        <v>736</v>
      </c>
      <c r="H56" s="67" t="s">
        <v>397</v>
      </c>
      <c r="I56" s="67" t="s">
        <v>397</v>
      </c>
      <c r="J56" s="139" t="s">
        <v>492</v>
      </c>
      <c r="K56" s="140"/>
    </row>
    <row r="57" spans="1:14" ht="20.25" customHeight="1" x14ac:dyDescent="0.4">
      <c r="A57" s="126"/>
      <c r="B57" s="146"/>
      <c r="C57" s="136" t="s">
        <v>513</v>
      </c>
      <c r="D57" s="137"/>
      <c r="E57" s="138" t="s">
        <v>1411</v>
      </c>
      <c r="F57" s="138"/>
      <c r="G57" s="104" t="s">
        <v>593</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1412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87" priority="3">
      <formula>LEN(TRIM(C24))=0</formula>
    </cfRule>
  </conditionalFormatting>
  <conditionalFormatting sqref="C9:G11 J9:K11 H11 C27:I27 K27">
    <cfRule type="expression" dxfId="86" priority="2" stopIfTrue="1">
      <formula>$K$4=""</formula>
    </cfRule>
  </conditionalFormatting>
  <conditionalFormatting sqref="E47:K49 C6:G11 H11 C26:I27 K26:K27 G1:H1 I2 C2:C3 K3 C5:E5 G5:K5 J6:K6 J7 H8 C12 C22:F22 C29:E29 G29 G46:K46">
    <cfRule type="containsBlanks" dxfId="8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4"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dimension ref="A1:N66"/>
  <sheetViews>
    <sheetView view="pageBreakPreview" zoomScaleNormal="100" zoomScaleSheetLayoutView="100" workbookViewId="0">
      <selection activeCell="O5" sqref="O5"/>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45547</v>
      </c>
      <c r="H1" s="229"/>
      <c r="I1" s="33" t="s">
        <v>390</v>
      </c>
      <c r="J1" s="230">
        <v>45748</v>
      </c>
      <c r="K1" s="231"/>
      <c r="L1" s="34"/>
      <c r="M1" s="34"/>
      <c r="N1" s="34"/>
    </row>
    <row r="2" spans="1:14" ht="27" customHeight="1" x14ac:dyDescent="0.4">
      <c r="A2" s="128" t="s">
        <v>391</v>
      </c>
      <c r="B2" s="127"/>
      <c r="C2" s="232" t="s">
        <v>1360</v>
      </c>
      <c r="D2" s="233"/>
      <c r="E2" s="233"/>
      <c r="F2" s="233"/>
      <c r="G2" s="233"/>
      <c r="H2" s="234"/>
      <c r="I2" s="36" t="s">
        <v>95</v>
      </c>
      <c r="J2" s="238" t="s">
        <v>919</v>
      </c>
      <c r="K2" s="239"/>
      <c r="L2" s="37"/>
      <c r="M2" s="37"/>
      <c r="N2" s="37"/>
    </row>
    <row r="3" spans="1:14" ht="27" customHeight="1" x14ac:dyDescent="0.4">
      <c r="A3" s="128"/>
      <c r="B3" s="127"/>
      <c r="C3" s="232"/>
      <c r="D3" s="233"/>
      <c r="E3" s="233"/>
      <c r="F3" s="233"/>
      <c r="G3" s="233"/>
      <c r="H3" s="234"/>
      <c r="I3" s="240" t="s">
        <v>393</v>
      </c>
      <c r="J3" s="241"/>
      <c r="K3" s="38">
        <v>371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1361</v>
      </c>
      <c r="D5" s="265"/>
      <c r="E5" s="266"/>
      <c r="F5" s="40" t="s">
        <v>396</v>
      </c>
      <c r="G5" s="268" t="str">
        <f>HYPERLINK("https://www.morinomachi-childcare.jp/")</f>
        <v>https://www.morinomachi-childcare.jp/</v>
      </c>
      <c r="H5" s="265"/>
      <c r="I5" s="265"/>
      <c r="J5" s="265"/>
      <c r="K5" s="267"/>
      <c r="L5" s="37"/>
      <c r="M5" s="37"/>
      <c r="N5" s="37"/>
    </row>
    <row r="6" spans="1:14" ht="27" customHeight="1" x14ac:dyDescent="0.4">
      <c r="A6" s="181" t="s">
        <v>398</v>
      </c>
      <c r="B6" s="125"/>
      <c r="C6" s="248" t="s">
        <v>1362</v>
      </c>
      <c r="D6" s="249"/>
      <c r="E6" s="249"/>
      <c r="F6" s="249"/>
      <c r="G6" s="249"/>
      <c r="H6" s="254" t="s">
        <v>399</v>
      </c>
      <c r="I6" s="111" t="s">
        <v>400</v>
      </c>
      <c r="J6" s="256">
        <v>4</v>
      </c>
      <c r="K6" s="257"/>
      <c r="L6" s="41"/>
      <c r="M6" s="41"/>
      <c r="N6" s="41"/>
    </row>
    <row r="7" spans="1:14" ht="27" customHeight="1" x14ac:dyDescent="0.4">
      <c r="A7" s="128"/>
      <c r="B7" s="127"/>
      <c r="C7" s="250"/>
      <c r="D7" s="251"/>
      <c r="E7" s="251"/>
      <c r="F7" s="251"/>
      <c r="G7" s="251"/>
      <c r="H7" s="255"/>
      <c r="I7" s="258" t="s">
        <v>401</v>
      </c>
      <c r="J7" s="260" t="s">
        <v>1363</v>
      </c>
      <c r="K7" s="261"/>
      <c r="L7" s="41"/>
      <c r="M7" s="41"/>
      <c r="N7" s="41"/>
    </row>
    <row r="8" spans="1:14" ht="27" customHeight="1" x14ac:dyDescent="0.4">
      <c r="A8" s="206"/>
      <c r="B8" s="207"/>
      <c r="C8" s="252"/>
      <c r="D8" s="253"/>
      <c r="E8" s="253"/>
      <c r="F8" s="253"/>
      <c r="G8" s="253"/>
      <c r="H8" s="42"/>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1364</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814</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526</v>
      </c>
      <c r="D24" s="203"/>
      <c r="E24" s="202" t="s">
        <v>526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15</v>
      </c>
      <c r="E26" s="50">
        <v>15</v>
      </c>
      <c r="F26" s="50">
        <v>18</v>
      </c>
      <c r="G26" s="50">
        <v>18</v>
      </c>
      <c r="H26" s="50">
        <v>18</v>
      </c>
      <c r="I26" s="184">
        <f>SUM(C26:H26)</f>
        <v>90</v>
      </c>
      <c r="J26" s="185"/>
      <c r="K26" s="51" t="s">
        <v>1365</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17</v>
      </c>
      <c r="F29" s="56">
        <v>1</v>
      </c>
      <c r="G29" s="56">
        <v>1</v>
      </c>
      <c r="H29" s="56">
        <v>1</v>
      </c>
      <c r="I29" s="56"/>
      <c r="J29" s="56"/>
      <c r="K29" s="57"/>
      <c r="L29" s="47"/>
      <c r="M29" s="47"/>
      <c r="N29" s="47"/>
    </row>
    <row r="30" spans="1:14" ht="27" customHeight="1" thickBot="1" x14ac:dyDescent="0.45">
      <c r="A30" s="103"/>
      <c r="B30" s="58" t="s">
        <v>444</v>
      </c>
      <c r="C30" s="59" t="s">
        <v>445</v>
      </c>
      <c r="D30" s="59" t="s">
        <v>445</v>
      </c>
      <c r="E30" s="59">
        <v>3</v>
      </c>
      <c r="F30" s="59"/>
      <c r="G30" s="59">
        <v>3</v>
      </c>
      <c r="H30" s="59"/>
      <c r="I30" s="59">
        <v>2</v>
      </c>
      <c r="J30" s="59">
        <v>1</v>
      </c>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1366</v>
      </c>
      <c r="D32" s="162"/>
      <c r="E32" s="163"/>
      <c r="F32" s="161" t="s">
        <v>1367</v>
      </c>
      <c r="G32" s="162"/>
      <c r="H32" s="163"/>
      <c r="I32" s="161" t="s">
        <v>1368</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1369</v>
      </c>
      <c r="D39" s="174"/>
      <c r="E39" s="175"/>
      <c r="F39" s="173" t="s">
        <v>1370</v>
      </c>
      <c r="G39" s="174"/>
      <c r="H39" s="175"/>
      <c r="I39" s="173" t="s">
        <v>1371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963</v>
      </c>
      <c r="I46" s="104" t="s">
        <v>468</v>
      </c>
      <c r="J46" s="139" t="s">
        <v>535</v>
      </c>
      <c r="K46" s="140"/>
    </row>
    <row r="47" spans="1:11" ht="20.25" customHeight="1" x14ac:dyDescent="0.4">
      <c r="A47" s="126"/>
      <c r="B47" s="146"/>
      <c r="C47" s="157" t="s">
        <v>470</v>
      </c>
      <c r="D47" s="158"/>
      <c r="E47" s="138" t="s">
        <v>471</v>
      </c>
      <c r="F47" s="138"/>
      <c r="G47" s="104" t="s">
        <v>472</v>
      </c>
      <c r="H47" s="62" t="s">
        <v>1347</v>
      </c>
      <c r="I47" s="104" t="s">
        <v>468</v>
      </c>
      <c r="J47" s="139" t="s">
        <v>535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966</v>
      </c>
      <c r="F49" s="138"/>
      <c r="G49" s="104" t="s">
        <v>466</v>
      </c>
      <c r="H49" s="62" t="s">
        <v>1372</v>
      </c>
      <c r="I49" s="104" t="s">
        <v>468</v>
      </c>
      <c r="J49" s="139" t="s">
        <v>1373</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1374</v>
      </c>
      <c r="F51" s="160"/>
      <c r="G51" s="104" t="s">
        <v>472</v>
      </c>
      <c r="H51" s="62" t="s">
        <v>1355</v>
      </c>
      <c r="I51" s="104" t="s">
        <v>468</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490</v>
      </c>
      <c r="D55" s="153"/>
      <c r="E55" s="154" t="s">
        <v>695</v>
      </c>
      <c r="F55" s="154"/>
      <c r="G55" s="106" t="s">
        <v>1375</v>
      </c>
      <c r="H55" s="66" t="s">
        <v>397</v>
      </c>
      <c r="I55" s="66" t="s">
        <v>397</v>
      </c>
      <c r="J55" s="155" t="s">
        <v>492</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1376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83" priority="3">
      <formula>LEN(TRIM(C24))=0</formula>
    </cfRule>
  </conditionalFormatting>
  <conditionalFormatting sqref="C9:G11 J9:K11 H11 C27:I27 K27">
    <cfRule type="expression" dxfId="82" priority="2" stopIfTrue="1">
      <formula>$K$4=""</formula>
    </cfRule>
  </conditionalFormatting>
  <conditionalFormatting sqref="E47:K49 C6:G11 H11 C26:I27 K26:K27 G1:H1 I2 C2:C3 K3 C5:E5 G5:K5 J6:K6 J7 H8 C12 C22:F22 C29:E29 G29 G46:K46">
    <cfRule type="containsBlanks" dxfId="8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0"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45546</v>
      </c>
      <c r="H1" s="229"/>
      <c r="I1" s="33" t="s">
        <v>390</v>
      </c>
      <c r="J1" s="230">
        <v>45748</v>
      </c>
      <c r="K1" s="231"/>
      <c r="L1" s="34"/>
      <c r="M1" s="34"/>
      <c r="N1" s="34"/>
    </row>
    <row r="2" spans="1:14" ht="27" customHeight="1" x14ac:dyDescent="0.4">
      <c r="A2" s="128" t="s">
        <v>391</v>
      </c>
      <c r="B2" s="127"/>
      <c r="C2" s="232" t="s">
        <v>251</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372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252</v>
      </c>
      <c r="D5" s="265"/>
      <c r="E5" s="266"/>
      <c r="F5" s="40" t="s">
        <v>396</v>
      </c>
      <c r="G5" s="268" t="str">
        <f>HYPERLINK("https://kids-home.jp/nest-otakanomori/")</f>
        <v>https://kids-home.jp/nest-otakanomori/</v>
      </c>
      <c r="H5" s="265"/>
      <c r="I5" s="265"/>
      <c r="J5" s="265"/>
      <c r="K5" s="267"/>
      <c r="L5" s="37"/>
      <c r="M5" s="37"/>
      <c r="N5" s="37"/>
    </row>
    <row r="6" spans="1:14" ht="27" customHeight="1" x14ac:dyDescent="0.4">
      <c r="A6" s="181" t="s">
        <v>398</v>
      </c>
      <c r="B6" s="125"/>
      <c r="C6" s="358" t="s">
        <v>253</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1022</v>
      </c>
      <c r="K7" s="261"/>
      <c r="L7" s="41"/>
      <c r="M7" s="41"/>
      <c r="N7" s="41"/>
    </row>
    <row r="8" spans="1:14" ht="27" customHeight="1" x14ac:dyDescent="0.4">
      <c r="A8" s="206"/>
      <c r="B8" s="207"/>
      <c r="C8" s="252"/>
      <c r="D8" s="253"/>
      <c r="E8" s="253"/>
      <c r="F8" s="253"/>
      <c r="G8" s="253"/>
      <c r="H8" s="42" t="s">
        <v>670</v>
      </c>
      <c r="I8" s="259"/>
      <c r="J8" s="196">
        <v>1</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1023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1024</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10</v>
      </c>
      <c r="E26" s="50">
        <v>10</v>
      </c>
      <c r="F26" s="50">
        <v>12</v>
      </c>
      <c r="G26" s="50">
        <v>12</v>
      </c>
      <c r="H26" s="50">
        <v>12</v>
      </c>
      <c r="I26" s="184">
        <f>SUM(C26:H26)</f>
        <v>62</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7</v>
      </c>
      <c r="F29" s="56">
        <v>1</v>
      </c>
      <c r="G29" s="56">
        <v>2</v>
      </c>
      <c r="H29" s="56">
        <v>1</v>
      </c>
      <c r="I29" s="56"/>
      <c r="J29" s="56"/>
      <c r="K29" s="57"/>
      <c r="L29" s="47"/>
      <c r="M29" s="47"/>
      <c r="N29" s="47"/>
    </row>
    <row r="30" spans="1:14" ht="27" customHeight="1" thickBot="1" x14ac:dyDescent="0.45">
      <c r="A30" s="103"/>
      <c r="B30" s="58" t="s">
        <v>444</v>
      </c>
      <c r="C30" s="59" t="s">
        <v>445</v>
      </c>
      <c r="D30" s="59" t="s">
        <v>445</v>
      </c>
      <c r="E30" s="59">
        <v>1</v>
      </c>
      <c r="F30" s="59"/>
      <c r="G30" s="59"/>
      <c r="H30" s="59"/>
      <c r="I30" s="59">
        <v>1</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1025</v>
      </c>
      <c r="D32" s="162"/>
      <c r="E32" s="163"/>
      <c r="F32" s="161" t="s">
        <v>1026</v>
      </c>
      <c r="G32" s="162"/>
      <c r="H32" s="163"/>
      <c r="I32" s="161" t="s">
        <v>1027</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1028</v>
      </c>
      <c r="H46" s="62" t="s">
        <v>1029</v>
      </c>
      <c r="I46" s="104" t="s">
        <v>471</v>
      </c>
      <c r="J46" s="139" t="s">
        <v>544</v>
      </c>
      <c r="K46" s="140"/>
    </row>
    <row r="47" spans="1:11" ht="20.25" customHeight="1" x14ac:dyDescent="0.4">
      <c r="A47" s="126"/>
      <c r="B47" s="146"/>
      <c r="C47" s="157" t="s">
        <v>470</v>
      </c>
      <c r="D47" s="158"/>
      <c r="E47" s="138" t="s">
        <v>510</v>
      </c>
      <c r="F47" s="138"/>
      <c r="G47" s="104" t="s">
        <v>1028</v>
      </c>
      <c r="H47" s="79" t="s">
        <v>1030</v>
      </c>
      <c r="I47" s="104" t="s">
        <v>471</v>
      </c>
      <c r="J47" s="139" t="s">
        <v>544</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t="s">
        <v>1031</v>
      </c>
      <c r="F49" s="138"/>
      <c r="G49" s="104" t="s">
        <v>1032</v>
      </c>
      <c r="H49" s="62" t="s">
        <v>1033</v>
      </c>
      <c r="I49" s="104" t="s">
        <v>824</v>
      </c>
      <c r="J49" s="139" t="s">
        <v>544</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1034</v>
      </c>
      <c r="F51" s="160"/>
      <c r="G51" s="104"/>
      <c r="H51" s="62" t="s">
        <v>1035</v>
      </c>
      <c r="I51" s="104" t="s">
        <v>471</v>
      </c>
      <c r="J51" s="139" t="s">
        <v>544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1036</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79" priority="3">
      <formula>LEN(TRIM(C24))=0</formula>
    </cfRule>
  </conditionalFormatting>
  <conditionalFormatting sqref="C9:G11 J9:K11 H11 C27:I27 K27">
    <cfRule type="expression" dxfId="78" priority="2" stopIfTrue="1">
      <formula>$K$4=""</formula>
    </cfRule>
  </conditionalFormatting>
  <conditionalFormatting sqref="E47:K49 C6:G11 H11 C26:I27 K26:K27 G1:H1 I2 C2:C3 K3 C5:E5 G5:K5 J6:K6 J7 H8 C12 C22:F22 C29:E29 G29 G46:K46">
    <cfRule type="containsBlanks" dxfId="7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6"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63864-F881-4825-ADC5-B01631260B80}">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326</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373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327</v>
      </c>
      <c r="D5" s="265"/>
      <c r="E5" s="266"/>
      <c r="F5" s="40" t="s">
        <v>396</v>
      </c>
      <c r="G5" s="264"/>
      <c r="H5" s="265"/>
      <c r="I5" s="265"/>
      <c r="J5" s="265"/>
      <c r="K5" s="267"/>
      <c r="L5" s="37"/>
      <c r="M5" s="37"/>
      <c r="N5" s="37"/>
    </row>
    <row r="6" spans="1:14" ht="27" customHeight="1" x14ac:dyDescent="0.4">
      <c r="A6" s="181" t="s">
        <v>398</v>
      </c>
      <c r="B6" s="125"/>
      <c r="C6" s="248" t="s">
        <v>328</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403</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705</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8</v>
      </c>
      <c r="E26" s="50">
        <v>8</v>
      </c>
      <c r="F26" s="50" t="s">
        <v>85</v>
      </c>
      <c r="G26" s="50" t="s">
        <v>85</v>
      </c>
      <c r="H26" s="50" t="s">
        <v>85</v>
      </c>
      <c r="I26" s="184">
        <f>SUM(C26:H26)</f>
        <v>19</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75" priority="2" stopIfTrue="1">
      <formula>$K$4=""</formula>
    </cfRule>
  </conditionalFormatting>
  <conditionalFormatting sqref="G1:H1 C5:E5 G5:K5 H8 C6:G11 H11 C22:F22 G29 G46:K46 E47:K49 J6:K6 C2:C3 C26:I27 K26:K27 C12 C29:E29 K3 I2 J8:K8 J7">
    <cfRule type="containsBlanks" dxfId="7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3" priority="4">
      <formula>LEN(TRIM(C24))=0</formula>
    </cfRule>
  </conditionalFormatting>
  <conditionalFormatting sqref="E24:F24">
    <cfRule type="containsBlanks" dxfId="72" priority="3">
      <formula>LEN(TRIM(E24))=0</formula>
    </cfRule>
  </conditionalFormatting>
  <conditionalFormatting sqref="J9:K9 J11:K11 J10">
    <cfRule type="containsBlanks" dxfId="71"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5AC99FA-3962-4CA3-A67C-69BB2A7AD21B}">
      <formula1>0</formula1>
    </dataValidation>
    <dataValidation type="list" allowBlank="1" showInputMessage="1" showErrorMessage="1" sqref="J2:K2" xr:uid="{06E4C768-B007-408A-807B-C11C74195257}">
      <formula1>"保育所,認定こども園,小規模保育事業"</formula1>
    </dataValidation>
  </dataValidations>
  <hyperlinks>
    <hyperlink ref="A1:B1" location="公表用一覧!A1" display="&lt; 戻る" xr:uid="{31AA6F4A-B5FE-430B-B6CD-B1DE03638F2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329</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375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53</v>
      </c>
      <c r="D5" s="265"/>
      <c r="E5" s="266"/>
      <c r="F5" s="40" t="s">
        <v>396</v>
      </c>
      <c r="G5" s="264"/>
      <c r="H5" s="265"/>
      <c r="I5" s="265"/>
      <c r="J5" s="265"/>
      <c r="K5" s="267"/>
      <c r="L5" s="37"/>
      <c r="M5" s="37"/>
      <c r="N5" s="37"/>
    </row>
    <row r="6" spans="1:14" ht="27" customHeight="1" x14ac:dyDescent="0.4">
      <c r="A6" s="181" t="s">
        <v>398</v>
      </c>
      <c r="B6" s="125"/>
      <c r="C6" s="248" t="s">
        <v>330</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670</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2</v>
      </c>
      <c r="D26" s="50">
        <v>8</v>
      </c>
      <c r="E26" s="50">
        <v>9</v>
      </c>
      <c r="F26" s="50" t="s">
        <v>85</v>
      </c>
      <c r="G26" s="50" t="s">
        <v>85</v>
      </c>
      <c r="H26" s="50" t="s">
        <v>85</v>
      </c>
      <c r="I26" s="184">
        <f>SUM(C26:H26)</f>
        <v>19</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70" priority="2" stopIfTrue="1">
      <formula>$K$4=""</formula>
    </cfRule>
  </conditionalFormatting>
  <conditionalFormatting sqref="G1:H1 C5:E5 G5:K5 H8 C6:G11 H11 C22:F22 G29 G46:K46 E47:K49 J6:K6 C2:C3 C26:I27 K26:K27 C12 C29:E29 K3 I2 J8:K8 J7">
    <cfRule type="containsBlanks" dxfId="6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68" priority="4">
      <formula>LEN(TRIM(C24))=0</formula>
    </cfRule>
  </conditionalFormatting>
  <conditionalFormatting sqref="E24:F24">
    <cfRule type="containsBlanks" dxfId="67" priority="3">
      <formula>LEN(TRIM(E24))=0</formula>
    </cfRule>
  </conditionalFormatting>
  <conditionalFormatting sqref="J9:K9 J11:K11 J10">
    <cfRule type="containsBlanks" dxfId="6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254</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376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52</v>
      </c>
      <c r="D5" s="265"/>
      <c r="E5" s="266"/>
      <c r="F5" s="40" t="s">
        <v>396</v>
      </c>
      <c r="G5" s="268" t="str">
        <f>HYPERLINK("https://www.coby.jp/institute/otakanomori/")</f>
        <v>https://www.coby.jp/institute/otakanomori/</v>
      </c>
      <c r="H5" s="265"/>
      <c r="I5" s="265"/>
      <c r="J5" s="265"/>
      <c r="K5" s="267"/>
      <c r="L5" s="37"/>
      <c r="M5" s="37"/>
      <c r="N5" s="37"/>
    </row>
    <row r="6" spans="1:14" ht="27" customHeight="1" x14ac:dyDescent="0.4">
      <c r="A6" s="181" t="s">
        <v>398</v>
      </c>
      <c r="B6" s="125"/>
      <c r="C6" s="358" t="s">
        <v>255</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1785</v>
      </c>
      <c r="K7" s="261"/>
      <c r="L7" s="41"/>
      <c r="M7" s="41"/>
      <c r="N7" s="41"/>
    </row>
    <row r="8" spans="1:14" ht="27" customHeight="1" x14ac:dyDescent="0.4">
      <c r="A8" s="206"/>
      <c r="B8" s="207"/>
      <c r="C8" s="252"/>
      <c r="D8" s="253"/>
      <c r="E8" s="253"/>
      <c r="F8" s="253"/>
      <c r="G8" s="253"/>
      <c r="H8" s="42" t="s">
        <v>403</v>
      </c>
      <c r="I8" s="259"/>
      <c r="J8" s="196">
        <v>4</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1566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12</v>
      </c>
      <c r="D26" s="50">
        <v>24</v>
      </c>
      <c r="E26" s="50">
        <v>24</v>
      </c>
      <c r="F26" s="50">
        <v>35</v>
      </c>
      <c r="G26" s="50">
        <v>35</v>
      </c>
      <c r="H26" s="50">
        <v>35</v>
      </c>
      <c r="I26" s="184">
        <f>SUM(C26:H26)</f>
        <v>165</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12</v>
      </c>
      <c r="F29" s="56">
        <v>1</v>
      </c>
      <c r="G29" s="56">
        <v>3</v>
      </c>
      <c r="H29" s="56">
        <v>2</v>
      </c>
      <c r="I29" s="56">
        <v>2</v>
      </c>
      <c r="J29" s="56">
        <v>1</v>
      </c>
      <c r="K29" s="57"/>
      <c r="L29" s="47"/>
      <c r="M29" s="47"/>
      <c r="N29" s="47"/>
    </row>
    <row r="30" spans="1:14" ht="27" customHeight="1" thickBot="1" x14ac:dyDescent="0.45">
      <c r="A30" s="103"/>
      <c r="B30" s="58" t="s">
        <v>444</v>
      </c>
      <c r="C30" s="59" t="s">
        <v>445</v>
      </c>
      <c r="D30" s="59" t="s">
        <v>445</v>
      </c>
      <c r="E30" s="59">
        <v>13</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1567</v>
      </c>
      <c r="D32" s="162"/>
      <c r="E32" s="163"/>
      <c r="F32" s="161" t="s">
        <v>1568</v>
      </c>
      <c r="G32" s="162"/>
      <c r="H32" s="163"/>
      <c r="I32" s="161" t="s">
        <v>1569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1570</v>
      </c>
      <c r="D39" s="174"/>
      <c r="E39" s="175"/>
      <c r="F39" s="173"/>
      <c r="G39" s="174"/>
      <c r="H39" s="175"/>
      <c r="I39" s="173" t="s">
        <v>1571</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6500</v>
      </c>
      <c r="I46" s="104" t="s">
        <v>587</v>
      </c>
      <c r="J46" s="139" t="s">
        <v>544</v>
      </c>
      <c r="K46" s="140"/>
    </row>
    <row r="47" spans="1:11" ht="20.25" customHeight="1" x14ac:dyDescent="0.4">
      <c r="A47" s="126"/>
      <c r="B47" s="146"/>
      <c r="C47" s="157" t="s">
        <v>470</v>
      </c>
      <c r="D47" s="158"/>
      <c r="E47" s="138" t="s">
        <v>471</v>
      </c>
      <c r="F47" s="138"/>
      <c r="G47" s="104" t="s">
        <v>472</v>
      </c>
      <c r="H47" s="62" t="s">
        <v>1786</v>
      </c>
      <c r="I47" s="104" t="s">
        <v>1787</v>
      </c>
      <c r="J47" s="139" t="s">
        <v>544</v>
      </c>
      <c r="K47" s="140"/>
    </row>
    <row r="48" spans="1:11" ht="20.25" customHeight="1" x14ac:dyDescent="0.4">
      <c r="A48" s="126"/>
      <c r="B48" s="146"/>
      <c r="C48" s="157" t="s">
        <v>476</v>
      </c>
      <c r="D48" s="158"/>
      <c r="E48" s="138" t="s">
        <v>1574</v>
      </c>
      <c r="F48" s="138"/>
      <c r="G48" s="104" t="s">
        <v>541</v>
      </c>
      <c r="H48" s="62">
        <v>18535</v>
      </c>
      <c r="I48" s="104" t="s">
        <v>1575</v>
      </c>
      <c r="J48" s="139" t="s">
        <v>544</v>
      </c>
      <c r="K48" s="140"/>
    </row>
    <row r="49" spans="1:14" ht="20.25" customHeight="1" x14ac:dyDescent="0.4">
      <c r="A49" s="126"/>
      <c r="B49" s="146"/>
      <c r="C49" s="157" t="s">
        <v>477</v>
      </c>
      <c r="D49" s="158"/>
      <c r="E49" s="138" t="s">
        <v>1788</v>
      </c>
      <c r="F49" s="138"/>
      <c r="G49" s="104" t="s">
        <v>466</v>
      </c>
      <c r="H49" s="62">
        <v>3278</v>
      </c>
      <c r="I49" s="104" t="s">
        <v>587</v>
      </c>
      <c r="J49" s="139" t="s">
        <v>544</v>
      </c>
      <c r="K49" s="140"/>
      <c r="L49" s="63"/>
      <c r="M49" s="63"/>
      <c r="N49" s="63"/>
    </row>
    <row r="50" spans="1:14" ht="20.25" customHeight="1" x14ac:dyDescent="0.4">
      <c r="A50" s="126"/>
      <c r="B50" s="146"/>
      <c r="C50" s="157" t="s">
        <v>481</v>
      </c>
      <c r="D50" s="158"/>
      <c r="E50" s="160" t="s">
        <v>1789</v>
      </c>
      <c r="F50" s="160"/>
      <c r="G50" s="104" t="s">
        <v>466</v>
      </c>
      <c r="H50" s="62">
        <v>300</v>
      </c>
      <c r="I50" s="104" t="s">
        <v>587</v>
      </c>
      <c r="J50" s="139" t="s">
        <v>544</v>
      </c>
      <c r="K50" s="140"/>
      <c r="L50" s="63"/>
    </row>
    <row r="51" spans="1:14" ht="20.25" customHeight="1" x14ac:dyDescent="0.4">
      <c r="A51" s="126"/>
      <c r="B51" s="146"/>
      <c r="C51" s="157" t="s">
        <v>482</v>
      </c>
      <c r="D51" s="158"/>
      <c r="E51" s="160" t="s">
        <v>1790</v>
      </c>
      <c r="F51" s="160"/>
      <c r="G51" s="104" t="s">
        <v>541</v>
      </c>
      <c r="H51" s="62" t="s">
        <v>1791</v>
      </c>
      <c r="I51" s="104" t="s">
        <v>1575</v>
      </c>
      <c r="J51" s="139" t="s">
        <v>544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1580</v>
      </c>
      <c r="D55" s="153"/>
      <c r="E55" s="154" t="s">
        <v>1581</v>
      </c>
      <c r="F55" s="154"/>
      <c r="G55" s="106" t="s">
        <v>1582</v>
      </c>
      <c r="H55" s="66" t="s">
        <v>1515</v>
      </c>
      <c r="I55" s="66" t="s">
        <v>397</v>
      </c>
      <c r="J55" s="155"/>
      <c r="K55" s="156"/>
    </row>
    <row r="56" spans="1:14" ht="20.25" customHeight="1" x14ac:dyDescent="0.4">
      <c r="A56" s="126"/>
      <c r="B56" s="146"/>
      <c r="C56" s="136" t="s">
        <v>1583</v>
      </c>
      <c r="D56" s="137"/>
      <c r="E56" s="138" t="s">
        <v>1009</v>
      </c>
      <c r="F56" s="138"/>
      <c r="G56" s="104" t="s">
        <v>1584</v>
      </c>
      <c r="H56" s="67" t="s">
        <v>1515</v>
      </c>
      <c r="I56" s="67" t="s">
        <v>397</v>
      </c>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1792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65" priority="3">
      <formula>LEN(TRIM(C24))=0</formula>
    </cfRule>
  </conditionalFormatting>
  <conditionalFormatting sqref="C9:G11 J9:K11 H11 C27:I27 K27">
    <cfRule type="expression" dxfId="64"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3"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45553</v>
      </c>
      <c r="H1" s="229"/>
      <c r="I1" s="33" t="s">
        <v>390</v>
      </c>
      <c r="J1" s="230">
        <v>45748</v>
      </c>
      <c r="K1" s="231"/>
      <c r="L1" s="34"/>
      <c r="M1" s="34"/>
      <c r="N1" s="34"/>
    </row>
    <row r="2" spans="1:14" ht="27" customHeight="1" x14ac:dyDescent="0.4">
      <c r="A2" s="128" t="s">
        <v>391</v>
      </c>
      <c r="B2" s="127"/>
      <c r="C2" s="232" t="s">
        <v>1233</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377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1234</v>
      </c>
      <c r="D5" s="265"/>
      <c r="E5" s="266"/>
      <c r="F5" s="40" t="s">
        <v>396</v>
      </c>
      <c r="G5" s="268" t="str">
        <f>HYPERLINK("http://nursery.minaminagareyama@aiai-cc.co.jp/")</f>
        <v>http://nursery.minaminagareyama@aiai-cc.co.jp/</v>
      </c>
      <c r="H5" s="265"/>
      <c r="I5" s="265"/>
      <c r="J5" s="265"/>
      <c r="K5" s="267"/>
      <c r="L5" s="37"/>
      <c r="M5" s="37"/>
      <c r="N5" s="37"/>
    </row>
    <row r="6" spans="1:14" ht="27" customHeight="1" x14ac:dyDescent="0.4">
      <c r="A6" s="181" t="s">
        <v>398</v>
      </c>
      <c r="B6" s="125"/>
      <c r="C6" s="248" t="s">
        <v>1235</v>
      </c>
      <c r="D6" s="249"/>
      <c r="E6" s="249"/>
      <c r="F6" s="249"/>
      <c r="G6" s="249"/>
      <c r="H6" s="254" t="s">
        <v>399</v>
      </c>
      <c r="I6" s="111" t="s">
        <v>400</v>
      </c>
      <c r="J6" s="256">
        <v>10</v>
      </c>
      <c r="K6" s="257"/>
      <c r="L6" s="41"/>
      <c r="M6" s="41"/>
      <c r="N6" s="41"/>
    </row>
    <row r="7" spans="1:14" ht="27" customHeight="1" x14ac:dyDescent="0.4">
      <c r="A7" s="128"/>
      <c r="B7" s="127"/>
      <c r="C7" s="250"/>
      <c r="D7" s="251"/>
      <c r="E7" s="251"/>
      <c r="F7" s="251"/>
      <c r="G7" s="251"/>
      <c r="H7" s="255"/>
      <c r="I7" s="258" t="s">
        <v>401</v>
      </c>
      <c r="J7" s="260" t="s">
        <v>1236</v>
      </c>
      <c r="K7" s="261"/>
      <c r="L7" s="41"/>
      <c r="M7" s="41"/>
      <c r="N7" s="41"/>
    </row>
    <row r="8" spans="1:14" ht="27" customHeight="1" x14ac:dyDescent="0.4">
      <c r="A8" s="206"/>
      <c r="B8" s="207"/>
      <c r="C8" s="252"/>
      <c r="D8" s="253"/>
      <c r="E8" s="253"/>
      <c r="F8" s="253"/>
      <c r="G8" s="253"/>
      <c r="H8" s="42" t="s">
        <v>1070</v>
      </c>
      <c r="I8" s="259"/>
      <c r="J8" s="196">
        <v>20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1237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1191</v>
      </c>
      <c r="D22" s="203"/>
      <c r="E22" s="202" t="s">
        <v>1192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1238</v>
      </c>
      <c r="D24" s="203"/>
      <c r="E24" s="202" t="s">
        <v>1191</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5</v>
      </c>
      <c r="D26" s="50">
        <v>9</v>
      </c>
      <c r="E26" s="50">
        <v>10</v>
      </c>
      <c r="F26" s="50">
        <v>12</v>
      </c>
      <c r="G26" s="50">
        <v>12</v>
      </c>
      <c r="H26" s="50">
        <v>12</v>
      </c>
      <c r="I26" s="184">
        <f>SUM(C26:H26)</f>
        <v>60</v>
      </c>
      <c r="J26" s="185"/>
      <c r="K26" s="51" t="s">
        <v>1239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5</v>
      </c>
      <c r="F29" s="56"/>
      <c r="G29" s="56">
        <v>1</v>
      </c>
      <c r="H29" s="56">
        <v>1</v>
      </c>
      <c r="I29" s="56">
        <v>2</v>
      </c>
      <c r="J29" s="56"/>
      <c r="K29" s="57"/>
      <c r="L29" s="47"/>
      <c r="M29" s="47"/>
      <c r="N29" s="47"/>
    </row>
    <row r="30" spans="1:14" ht="27" customHeight="1" thickBot="1" x14ac:dyDescent="0.45">
      <c r="A30" s="103"/>
      <c r="B30" s="58" t="s">
        <v>444</v>
      </c>
      <c r="C30" s="59" t="s">
        <v>445</v>
      </c>
      <c r="D30" s="59" t="s">
        <v>445</v>
      </c>
      <c r="E30" s="59"/>
      <c r="F30" s="59"/>
      <c r="G30" s="59"/>
      <c r="H30" s="59"/>
      <c r="I30" s="59">
        <v>1</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930</v>
      </c>
      <c r="D32" s="162"/>
      <c r="E32" s="163"/>
      <c r="F32" s="161" t="s">
        <v>1240</v>
      </c>
      <c r="G32" s="162"/>
      <c r="H32" s="163"/>
      <c r="I32" s="161" t="s">
        <v>932</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933</v>
      </c>
      <c r="I46" s="104" t="s">
        <v>468</v>
      </c>
      <c r="J46" s="139" t="s">
        <v>934</v>
      </c>
      <c r="K46" s="140"/>
    </row>
    <row r="47" spans="1:11" ht="20.25" customHeight="1" x14ac:dyDescent="0.4">
      <c r="A47" s="126"/>
      <c r="B47" s="146"/>
      <c r="C47" s="157" t="s">
        <v>470</v>
      </c>
      <c r="D47" s="158"/>
      <c r="E47" s="138" t="s">
        <v>471</v>
      </c>
      <c r="F47" s="138"/>
      <c r="G47" s="104" t="s">
        <v>472</v>
      </c>
      <c r="H47" s="62" t="s">
        <v>717</v>
      </c>
      <c r="I47" s="104" t="s">
        <v>1241</v>
      </c>
      <c r="J47" s="139" t="s">
        <v>934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936</v>
      </c>
      <c r="I49" s="104" t="s">
        <v>468</v>
      </c>
      <c r="J49" s="139" t="s">
        <v>937</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t="s">
        <v>1242</v>
      </c>
      <c r="F51" s="160"/>
      <c r="G51" s="104" t="s">
        <v>472</v>
      </c>
      <c r="H51" s="62" t="s">
        <v>939</v>
      </c>
      <c r="I51" s="104" t="s">
        <v>1243</v>
      </c>
      <c r="J51" s="139" t="s">
        <v>934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1244</v>
      </c>
      <c r="D55" s="153"/>
      <c r="E55" s="154" t="s">
        <v>1245</v>
      </c>
      <c r="F55" s="154"/>
      <c r="G55" s="106" t="s">
        <v>1246</v>
      </c>
      <c r="H55" s="66" t="s">
        <v>944</v>
      </c>
      <c r="I55" s="66" t="s">
        <v>397</v>
      </c>
      <c r="J55" s="155" t="s">
        <v>849</v>
      </c>
      <c r="K55" s="156"/>
    </row>
    <row r="56" spans="1:14" ht="20.25" customHeight="1" x14ac:dyDescent="0.4">
      <c r="A56" s="126"/>
      <c r="B56" s="146"/>
      <c r="C56" s="136" t="s">
        <v>1247</v>
      </c>
      <c r="D56" s="137"/>
      <c r="E56" s="138" t="s">
        <v>946</v>
      </c>
      <c r="F56" s="138"/>
      <c r="G56" s="104" t="s">
        <v>1246</v>
      </c>
      <c r="H56" s="67" t="s">
        <v>947</v>
      </c>
      <c r="I56" s="67" t="s">
        <v>397</v>
      </c>
      <c r="J56" s="139" t="s">
        <v>849</v>
      </c>
      <c r="K56" s="140"/>
    </row>
    <row r="57" spans="1:14" ht="20.25" customHeight="1" x14ac:dyDescent="0.4">
      <c r="A57" s="126"/>
      <c r="B57" s="146"/>
      <c r="C57" s="136" t="s">
        <v>948</v>
      </c>
      <c r="D57" s="137"/>
      <c r="E57" s="138" t="s">
        <v>471</v>
      </c>
      <c r="F57" s="138"/>
      <c r="G57" s="104" t="s">
        <v>479</v>
      </c>
      <c r="H57" s="67" t="s">
        <v>944</v>
      </c>
      <c r="I57" s="67" t="s">
        <v>397</v>
      </c>
      <c r="J57" s="139" t="s">
        <v>849</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1915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62" priority="3">
      <formula>LEN(TRIM(C24))=0</formula>
    </cfRule>
  </conditionalFormatting>
  <conditionalFormatting sqref="C9:G11 J9:K11 H11 C27:I27 K27">
    <cfRule type="expression" dxfId="61" priority="2" stopIfTrue="1">
      <formula>$K$4=""</formula>
    </cfRule>
  </conditionalFormatting>
  <conditionalFormatting sqref="E47:K49 C6:G11 H11 C26:I27 K26:K27 G1:H1 I2 C2:C3 K3 C5:E5 G5:K5 J6:K6 J7 H8 C12 C22:F22 C29:E29 G29 G46:K46">
    <cfRule type="containsBlanks" dxfId="6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9"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6EE3AE-64EE-4B72-9DD6-B57FBF6037A9}">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258</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378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57</v>
      </c>
      <c r="D5" s="265"/>
      <c r="E5" s="266"/>
      <c r="F5" s="40" t="s">
        <v>396</v>
      </c>
      <c r="G5" s="268" t="str">
        <f>HYPERLINK("https://www.akagimanyo.com/bambino")</f>
        <v>https://www.akagimanyo.com/bambino</v>
      </c>
      <c r="H5" s="265"/>
      <c r="I5" s="265"/>
      <c r="J5" s="265"/>
      <c r="K5" s="267"/>
      <c r="L5" s="37"/>
      <c r="M5" s="37"/>
      <c r="N5" s="37"/>
    </row>
    <row r="6" spans="1:14" ht="27" customHeight="1" x14ac:dyDescent="0.4">
      <c r="A6" s="181" t="s">
        <v>398</v>
      </c>
      <c r="B6" s="125"/>
      <c r="C6" s="358" t="s">
        <v>259</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1037</v>
      </c>
      <c r="K7" s="261"/>
      <c r="L7" s="41"/>
      <c r="M7" s="41"/>
      <c r="N7" s="41"/>
    </row>
    <row r="8" spans="1:14" ht="27" customHeight="1" x14ac:dyDescent="0.4">
      <c r="A8" s="206"/>
      <c r="B8" s="207"/>
      <c r="C8" s="252"/>
      <c r="D8" s="253"/>
      <c r="E8" s="253"/>
      <c r="F8" s="253"/>
      <c r="G8" s="253"/>
      <c r="H8" s="42" t="s">
        <v>670</v>
      </c>
      <c r="I8" s="259"/>
      <c r="J8" s="196">
        <v>3</v>
      </c>
      <c r="K8" s="197"/>
      <c r="L8" s="41"/>
      <c r="M8" s="41"/>
      <c r="N8" s="41"/>
    </row>
    <row r="9" spans="1:14" ht="27" customHeight="1" x14ac:dyDescent="0.4">
      <c r="A9" s="242" t="s">
        <v>404</v>
      </c>
      <c r="B9" s="243"/>
      <c r="C9" s="248" t="s">
        <v>397</v>
      </c>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563</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565</v>
      </c>
      <c r="K22" s="199"/>
      <c r="L22" s="41"/>
      <c r="M22" s="41"/>
      <c r="N22" s="41"/>
    </row>
    <row r="23" spans="1:14" ht="27" customHeight="1" x14ac:dyDescent="0.4">
      <c r="A23" s="128"/>
      <c r="B23" s="127"/>
      <c r="C23" s="200" t="s">
        <v>417</v>
      </c>
      <c r="D23" s="201"/>
      <c r="E23" s="200" t="s">
        <v>418</v>
      </c>
      <c r="F23" s="201"/>
      <c r="G23" s="223"/>
      <c r="H23" s="224"/>
      <c r="I23" s="43" t="s">
        <v>419</v>
      </c>
      <c r="J23" s="198">
        <v>6</v>
      </c>
      <c r="K23" s="199"/>
      <c r="L23" s="41"/>
      <c r="M23" s="41"/>
      <c r="N23" s="41"/>
    </row>
    <row r="24" spans="1:14" ht="27" customHeight="1" x14ac:dyDescent="0.4">
      <c r="A24" s="206"/>
      <c r="B24" s="207"/>
      <c r="C24" s="202" t="s">
        <v>508</v>
      </c>
      <c r="D24" s="203"/>
      <c r="E24" s="202" t="s">
        <v>566</v>
      </c>
      <c r="F24" s="203"/>
      <c r="G24" s="225"/>
      <c r="H24" s="226"/>
      <c r="I24" s="44" t="s">
        <v>421</v>
      </c>
      <c r="J24" s="204" t="s">
        <v>567</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5</v>
      </c>
      <c r="D26" s="50">
        <v>11</v>
      </c>
      <c r="E26" s="50">
        <v>11</v>
      </c>
      <c r="F26" s="50">
        <v>11</v>
      </c>
      <c r="G26" s="50">
        <v>11</v>
      </c>
      <c r="H26" s="50">
        <v>11</v>
      </c>
      <c r="I26" s="184">
        <f>SUM(C26:H26)</f>
        <v>60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20</v>
      </c>
      <c r="F29" s="56"/>
      <c r="G29" s="56"/>
      <c r="H29" s="56">
        <v>1</v>
      </c>
      <c r="I29" s="56"/>
      <c r="J29" s="56">
        <v>1</v>
      </c>
      <c r="K29" s="57"/>
      <c r="L29" s="47"/>
      <c r="M29" s="47"/>
      <c r="N29" s="47"/>
    </row>
    <row r="30" spans="1:14" ht="27" customHeight="1" thickBot="1" x14ac:dyDescent="0.45">
      <c r="A30" s="103"/>
      <c r="B30" s="58" t="s">
        <v>444</v>
      </c>
      <c r="C30" s="59" t="s">
        <v>445</v>
      </c>
      <c r="D30" s="59" t="s">
        <v>445</v>
      </c>
      <c r="E30" s="59">
        <v>2</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568</v>
      </c>
      <c r="D32" s="162"/>
      <c r="E32" s="163"/>
      <c r="F32" s="161" t="s">
        <v>1038</v>
      </c>
      <c r="G32" s="162"/>
      <c r="H32" s="163"/>
      <c r="I32" s="161" t="s">
        <v>1039</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571</v>
      </c>
      <c r="D39" s="174"/>
      <c r="E39" s="175"/>
      <c r="F39" s="173" t="s">
        <v>456</v>
      </c>
      <c r="G39" s="174"/>
      <c r="H39" s="175"/>
      <c r="I39" s="173" t="s">
        <v>1040</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573</v>
      </c>
      <c r="I46" s="104" t="s">
        <v>468</v>
      </c>
      <c r="J46" s="139" t="s">
        <v>544</v>
      </c>
      <c r="K46" s="140"/>
    </row>
    <row r="47" spans="1:11" ht="20.25" customHeight="1" x14ac:dyDescent="0.4">
      <c r="A47" s="126"/>
      <c r="B47" s="146"/>
      <c r="C47" s="157" t="s">
        <v>470</v>
      </c>
      <c r="D47" s="158"/>
      <c r="E47" s="138" t="s">
        <v>574</v>
      </c>
      <c r="F47" s="138"/>
      <c r="G47" s="104" t="s">
        <v>466</v>
      </c>
      <c r="H47" s="62" t="s">
        <v>575</v>
      </c>
      <c r="I47" s="104" t="s">
        <v>576</v>
      </c>
      <c r="J47" s="139" t="s">
        <v>577</v>
      </c>
      <c r="K47" s="140"/>
    </row>
    <row r="48" spans="1:11" ht="20.25" customHeight="1" x14ac:dyDescent="0.4">
      <c r="A48" s="126"/>
      <c r="B48" s="146"/>
      <c r="C48" s="157" t="s">
        <v>476</v>
      </c>
      <c r="D48" s="158"/>
      <c r="E48" s="138" t="s">
        <v>465</v>
      </c>
      <c r="F48" s="138"/>
      <c r="G48" s="104" t="s">
        <v>541</v>
      </c>
      <c r="H48" s="62" t="s">
        <v>578</v>
      </c>
      <c r="I48" s="104" t="s">
        <v>579</v>
      </c>
      <c r="J48" s="139" t="s">
        <v>580</v>
      </c>
      <c r="K48" s="140"/>
    </row>
    <row r="49" spans="1:14" ht="20.25" customHeight="1" x14ac:dyDescent="0.4">
      <c r="A49" s="126"/>
      <c r="B49" s="146"/>
      <c r="C49" s="157" t="s">
        <v>477</v>
      </c>
      <c r="D49" s="158"/>
      <c r="E49" s="138" t="s">
        <v>581</v>
      </c>
      <c r="F49" s="138"/>
      <c r="G49" s="104" t="s">
        <v>466</v>
      </c>
      <c r="H49" s="62" t="s">
        <v>582</v>
      </c>
      <c r="I49" s="104" t="s">
        <v>583</v>
      </c>
      <c r="J49" s="139" t="s">
        <v>584</v>
      </c>
      <c r="K49" s="140"/>
      <c r="L49" s="63"/>
      <c r="M49" s="63"/>
      <c r="N49" s="63"/>
    </row>
    <row r="50" spans="1:14" ht="20.25" customHeight="1" x14ac:dyDescent="0.4">
      <c r="A50" s="126"/>
      <c r="B50" s="146"/>
      <c r="C50" s="157" t="s">
        <v>481</v>
      </c>
      <c r="D50" s="158"/>
      <c r="E50" s="160" t="s">
        <v>585</v>
      </c>
      <c r="F50" s="160"/>
      <c r="G50" s="104" t="s">
        <v>466</v>
      </c>
      <c r="H50" s="62" t="s">
        <v>586</v>
      </c>
      <c r="I50" s="104" t="s">
        <v>587</v>
      </c>
      <c r="J50" s="139" t="s">
        <v>588</v>
      </c>
      <c r="K50" s="140"/>
      <c r="L50" s="63"/>
    </row>
    <row r="51" spans="1:14" ht="20.25" customHeight="1" x14ac:dyDescent="0.4">
      <c r="A51" s="126"/>
      <c r="B51" s="146"/>
      <c r="C51" s="157" t="s">
        <v>482</v>
      </c>
      <c r="D51" s="158"/>
      <c r="E51" s="160" t="s">
        <v>581</v>
      </c>
      <c r="F51" s="160"/>
      <c r="G51" s="104" t="s">
        <v>466</v>
      </c>
      <c r="H51" s="62" t="s">
        <v>589</v>
      </c>
      <c r="I51" s="104" t="s">
        <v>587</v>
      </c>
      <c r="J51" s="139" t="s">
        <v>577</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501</v>
      </c>
      <c r="D55" s="153"/>
      <c r="E55" s="154" t="s">
        <v>465</v>
      </c>
      <c r="F55" s="154"/>
      <c r="G55" s="106" t="s">
        <v>590</v>
      </c>
      <c r="H55" s="67" t="s">
        <v>591</v>
      </c>
      <c r="I55" s="66" t="s">
        <v>591</v>
      </c>
      <c r="J55" s="139" t="s">
        <v>492</v>
      </c>
      <c r="K55" s="140"/>
    </row>
    <row r="56" spans="1:14" ht="20.25" customHeight="1" x14ac:dyDescent="0.4">
      <c r="A56" s="126"/>
      <c r="B56" s="146"/>
      <c r="C56" s="136" t="s">
        <v>592</v>
      </c>
      <c r="D56" s="137"/>
      <c r="E56" s="154" t="s">
        <v>465</v>
      </c>
      <c r="F56" s="154"/>
      <c r="G56" s="106" t="s">
        <v>593</v>
      </c>
      <c r="H56" s="67" t="s">
        <v>591</v>
      </c>
      <c r="I56" s="67" t="s">
        <v>591</v>
      </c>
      <c r="J56" s="139" t="s">
        <v>492</v>
      </c>
      <c r="K56" s="140"/>
    </row>
    <row r="57" spans="1:14" ht="20.25" customHeight="1" x14ac:dyDescent="0.4">
      <c r="A57" s="126"/>
      <c r="B57" s="146"/>
      <c r="C57" s="136" t="s">
        <v>594</v>
      </c>
      <c r="D57" s="137"/>
      <c r="E57" s="138" t="s">
        <v>428</v>
      </c>
      <c r="F57" s="138"/>
      <c r="G57" s="104" t="s">
        <v>559</v>
      </c>
      <c r="H57" s="67" t="s">
        <v>591</v>
      </c>
      <c r="I57" s="67" t="s">
        <v>591</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1041</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58" priority="3">
      <formula>LEN(TRIM(C24))=0</formula>
    </cfRule>
  </conditionalFormatting>
  <conditionalFormatting sqref="C9:G11 J9:K11 H11 C27:I27 K27">
    <cfRule type="expression" dxfId="57" priority="2" stopIfTrue="1">
      <formula>$K$4=""</formula>
    </cfRule>
  </conditionalFormatting>
  <conditionalFormatting sqref="E47:K49 C6:G11 H11 C26:I27 K26:K27 G1:H1 I2 C2:C3 K3 C5:E5 G5:K5 J6:K6 J7 H8 C12 C22:F22 C29:E29 G29 G46:K46">
    <cfRule type="containsBlanks" dxfId="5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5" priority="6">
      <formula>LEN(TRIM(J8))=0</formula>
    </cfRule>
  </conditionalFormatting>
  <dataValidations count="2">
    <dataValidation type="list" allowBlank="1" showInputMessage="1" showErrorMessage="1" sqref="J2:K2" xr:uid="{C7FE4A04-DB58-49F5-8D10-D05BC3FB01F7}">
      <formula1>"保育所,認定こども園,小規模保育事業"</formula1>
    </dataValidation>
    <dataValidation type="whole" operator="greaterThanOrEqual" allowBlank="1" showInputMessage="1" showErrorMessage="1" sqref="E29:K30 C29:D29" xr:uid="{6191B869-EA94-4FC4-9C37-FC807706F546}">
      <formula1>0</formula1>
    </dataValidation>
  </dataValidations>
  <hyperlinks>
    <hyperlink ref="A1:B1" location="公表用一覧!A1" display="&lt; 戻る" xr:uid="{4CFE5690-4DBA-4DA1-B19B-EBF83CAED32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416326-A5DE-40D0-952A-7E3CBF7D4B90}">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45544</v>
      </c>
      <c r="H1" s="229"/>
      <c r="I1" s="33" t="s">
        <v>390</v>
      </c>
      <c r="J1" s="230">
        <v>45748</v>
      </c>
      <c r="K1" s="231"/>
      <c r="L1" s="34"/>
      <c r="M1" s="34"/>
      <c r="N1" s="34"/>
    </row>
    <row r="2" spans="1:14" ht="27" customHeight="1" x14ac:dyDescent="0.4">
      <c r="A2" s="128" t="s">
        <v>391</v>
      </c>
      <c r="B2" s="127"/>
      <c r="C2" s="232" t="s">
        <v>1042</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379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1043</v>
      </c>
      <c r="D5" s="265"/>
      <c r="E5" s="266"/>
      <c r="F5" s="40" t="s">
        <v>396</v>
      </c>
      <c r="G5" s="268" t="str">
        <f>HYPERLINK("https://cosmo.bz/ed/ootakanomori_seseragi/index.html")</f>
        <v>https://cosmo.bz/ed/ootakanomori_seseragi/index.html</v>
      </c>
      <c r="H5" s="265"/>
      <c r="I5" s="265"/>
      <c r="J5" s="265"/>
      <c r="K5" s="267"/>
      <c r="L5" s="37"/>
      <c r="M5" s="37"/>
      <c r="N5" s="37"/>
    </row>
    <row r="6" spans="1:14" ht="27" customHeight="1" x14ac:dyDescent="0.4">
      <c r="A6" s="181" t="s">
        <v>398</v>
      </c>
      <c r="B6" s="125"/>
      <c r="C6" s="248" t="s">
        <v>1044</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700</v>
      </c>
      <c r="K7" s="261"/>
      <c r="L7" s="41"/>
      <c r="M7" s="41"/>
      <c r="N7" s="41"/>
    </row>
    <row r="8" spans="1:14" ht="27" customHeight="1" x14ac:dyDescent="0.4">
      <c r="A8" s="206"/>
      <c r="B8" s="207"/>
      <c r="C8" s="252"/>
      <c r="D8" s="253"/>
      <c r="E8" s="253"/>
      <c r="F8" s="253"/>
      <c r="G8" s="253"/>
      <c r="H8" s="42" t="s">
        <v>519</v>
      </c>
      <c r="I8" s="259"/>
      <c r="J8" s="196">
        <v>13</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1916</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c r="H22" s="222"/>
      <c r="I22" s="43" t="s">
        <v>416</v>
      </c>
      <c r="J22" s="198" t="s">
        <v>397</v>
      </c>
      <c r="K22" s="199"/>
      <c r="L22" s="41"/>
      <c r="M22" s="41"/>
      <c r="N22" s="41"/>
    </row>
    <row r="23" spans="1:14" ht="27" customHeight="1" x14ac:dyDescent="0.4">
      <c r="A23" s="128"/>
      <c r="B23" s="127"/>
      <c r="C23" s="200" t="s">
        <v>417</v>
      </c>
      <c r="D23" s="201"/>
      <c r="E23" s="200" t="s">
        <v>418</v>
      </c>
      <c r="F23" s="201"/>
      <c r="G23" s="223"/>
      <c r="H23" s="224"/>
      <c r="I23" s="43" t="s">
        <v>419</v>
      </c>
      <c r="J23" s="198" t="s">
        <v>397</v>
      </c>
      <c r="K23" s="199"/>
      <c r="L23" s="41"/>
      <c r="M23" s="41"/>
      <c r="N23" s="41"/>
    </row>
    <row r="24" spans="1:14" ht="27" customHeight="1" x14ac:dyDescent="0.4">
      <c r="A24" s="206"/>
      <c r="B24" s="207"/>
      <c r="C24" s="202" t="s">
        <v>656</v>
      </c>
      <c r="D24" s="203"/>
      <c r="E24" s="202" t="s">
        <v>656</v>
      </c>
      <c r="F24" s="203"/>
      <c r="G24" s="225"/>
      <c r="H24" s="226"/>
      <c r="I24" s="44" t="s">
        <v>421</v>
      </c>
      <c r="J24" s="204" t="s">
        <v>397</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12</v>
      </c>
      <c r="E26" s="50">
        <v>15</v>
      </c>
      <c r="F26" s="50">
        <v>16</v>
      </c>
      <c r="G26" s="50">
        <v>17</v>
      </c>
      <c r="H26" s="50">
        <v>17</v>
      </c>
      <c r="I26" s="184">
        <f>SUM(C26:H26)</f>
        <v>80</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13</v>
      </c>
      <c r="F29" s="56">
        <v>0</v>
      </c>
      <c r="G29" s="56">
        <v>0</v>
      </c>
      <c r="H29" s="56">
        <v>3</v>
      </c>
      <c r="I29" s="56">
        <v>1</v>
      </c>
      <c r="J29" s="56">
        <v>0</v>
      </c>
      <c r="K29" s="57">
        <v>0</v>
      </c>
      <c r="L29" s="47"/>
      <c r="M29" s="47"/>
      <c r="N29" s="47"/>
    </row>
    <row r="30" spans="1:14" ht="27" customHeight="1" thickBot="1" x14ac:dyDescent="0.45">
      <c r="A30" s="103"/>
      <c r="B30" s="58" t="s">
        <v>444</v>
      </c>
      <c r="C30" s="59" t="s">
        <v>445</v>
      </c>
      <c r="D30" s="59" t="s">
        <v>445</v>
      </c>
      <c r="E30" s="59">
        <v>1</v>
      </c>
      <c r="F30" s="59">
        <v>0</v>
      </c>
      <c r="G30" s="59">
        <v>0</v>
      </c>
      <c r="H30" s="59">
        <v>0</v>
      </c>
      <c r="I30" s="59">
        <v>0</v>
      </c>
      <c r="J30" s="59">
        <v>0</v>
      </c>
      <c r="K30" s="60">
        <v>0</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1045</v>
      </c>
      <c r="D32" s="162"/>
      <c r="E32" s="163"/>
      <c r="F32" s="161" t="s">
        <v>1046</v>
      </c>
      <c r="G32" s="162"/>
      <c r="H32" s="163"/>
      <c r="I32" s="161" t="s">
        <v>1047</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1048</v>
      </c>
      <c r="D39" s="174"/>
      <c r="E39" s="175"/>
      <c r="F39" s="173" t="s">
        <v>1049</v>
      </c>
      <c r="G39" s="174"/>
      <c r="H39" s="175"/>
      <c r="I39" s="173" t="s">
        <v>1050</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1051</v>
      </c>
      <c r="I46" s="104" t="s">
        <v>468</v>
      </c>
      <c r="J46" s="139" t="s">
        <v>544</v>
      </c>
      <c r="K46" s="140"/>
    </row>
    <row r="47" spans="1:11" ht="20.25" customHeight="1" x14ac:dyDescent="0.4">
      <c r="A47" s="126"/>
      <c r="B47" s="146"/>
      <c r="C47" s="157" t="s">
        <v>470</v>
      </c>
      <c r="D47" s="158"/>
      <c r="E47" s="138" t="s">
        <v>471</v>
      </c>
      <c r="F47" s="138"/>
      <c r="G47" s="104" t="s">
        <v>472</v>
      </c>
      <c r="H47" s="62" t="s">
        <v>473</v>
      </c>
      <c r="I47" s="104" t="s">
        <v>1052</v>
      </c>
      <c r="J47" s="139" t="s">
        <v>544</v>
      </c>
      <c r="K47" s="140"/>
    </row>
    <row r="48" spans="1:11" ht="20.25" customHeight="1" x14ac:dyDescent="0.4">
      <c r="A48" s="126"/>
      <c r="B48" s="146"/>
      <c r="C48" s="157" t="s">
        <v>476</v>
      </c>
      <c r="D48" s="158"/>
      <c r="E48" s="138" t="s">
        <v>465</v>
      </c>
      <c r="F48" s="138"/>
      <c r="G48" s="104" t="s">
        <v>541</v>
      </c>
      <c r="H48" s="62" t="s">
        <v>1053</v>
      </c>
      <c r="I48" s="104" t="s">
        <v>1054</v>
      </c>
      <c r="J48" s="139" t="s">
        <v>1055</v>
      </c>
      <c r="K48" s="140"/>
    </row>
    <row r="49" spans="1:14" ht="20.25" customHeight="1" x14ac:dyDescent="0.4">
      <c r="A49" s="126"/>
      <c r="B49" s="146"/>
      <c r="C49" s="157" t="s">
        <v>477</v>
      </c>
      <c r="D49" s="158"/>
      <c r="E49" s="138" t="s">
        <v>1056</v>
      </c>
      <c r="F49" s="138"/>
      <c r="G49" s="104" t="s">
        <v>479</v>
      </c>
      <c r="H49" s="62" t="s">
        <v>1057</v>
      </c>
      <c r="I49" s="104" t="s">
        <v>1058</v>
      </c>
      <c r="J49" s="139" t="s">
        <v>544</v>
      </c>
      <c r="K49" s="140"/>
      <c r="L49" s="63"/>
      <c r="M49" s="63"/>
      <c r="N49" s="63"/>
    </row>
    <row r="50" spans="1:14" ht="20.25" customHeight="1" x14ac:dyDescent="0.4">
      <c r="A50" s="126"/>
      <c r="B50" s="146"/>
      <c r="C50" s="157" t="s">
        <v>481</v>
      </c>
      <c r="D50" s="158"/>
      <c r="E50" s="160" t="s">
        <v>1059</v>
      </c>
      <c r="F50" s="160"/>
      <c r="G50" s="104" t="s">
        <v>466</v>
      </c>
      <c r="H50" s="62" t="s">
        <v>1060</v>
      </c>
      <c r="I50" s="104" t="s">
        <v>468</v>
      </c>
      <c r="J50" s="139" t="s">
        <v>544</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1061</v>
      </c>
      <c r="D55" s="153"/>
      <c r="E55" s="154" t="s">
        <v>1062</v>
      </c>
      <c r="F55" s="154"/>
      <c r="G55" s="106" t="s">
        <v>1063</v>
      </c>
      <c r="H55" s="66" t="s">
        <v>397</v>
      </c>
      <c r="I55" s="66" t="s">
        <v>397</v>
      </c>
      <c r="J55" s="155" t="s">
        <v>492</v>
      </c>
      <c r="K55" s="156"/>
    </row>
    <row r="56" spans="1:14" ht="20.25" customHeight="1" x14ac:dyDescent="0.4">
      <c r="A56" s="126"/>
      <c r="B56" s="146"/>
      <c r="C56" s="136" t="s">
        <v>806</v>
      </c>
      <c r="D56" s="137"/>
      <c r="E56" s="138" t="s">
        <v>552</v>
      </c>
      <c r="F56" s="138"/>
      <c r="G56" s="104" t="s">
        <v>1064</v>
      </c>
      <c r="H56" s="67" t="s">
        <v>397</v>
      </c>
      <c r="I56" s="67" t="s">
        <v>397</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1065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54" priority="3">
      <formula>LEN(TRIM(C24))=0</formula>
    </cfRule>
  </conditionalFormatting>
  <conditionalFormatting sqref="C9:G11 J9:K11 H11 C27:I27 K27">
    <cfRule type="expression" dxfId="53" priority="2" stopIfTrue="1">
      <formula>$K$4=""</formula>
    </cfRule>
  </conditionalFormatting>
  <conditionalFormatting sqref="E47:K49 C6:G11 H11 C26:I27 K26:K27 G1:H1 I2 C2:C3 K3 C5:E5 G5:K5 J6:K6 J7 H8 C12 C22:F22 C29:E29 G29 G46:K46">
    <cfRule type="containsBlanks" dxfId="5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1" priority="6">
      <formula>LEN(TRIM(J8))=0</formula>
    </cfRule>
  </conditionalFormatting>
  <dataValidations count="2">
    <dataValidation type="whole" operator="greaterThanOrEqual" allowBlank="1" showInputMessage="1" showErrorMessage="1" sqref="E29:K30 C29:D29" xr:uid="{52699CBB-4C55-4E31-B7BD-7B465DDE5F00}">
      <formula1>0</formula1>
    </dataValidation>
    <dataValidation type="list" allowBlank="1" showInputMessage="1" showErrorMessage="1" sqref="J2:K2" xr:uid="{CF2A2F55-84FA-4080-97D8-1E197A006773}">
      <formula1>"保育所,認定こども園,小規模保育事業"</formula1>
    </dataValidation>
  </dataValidations>
  <hyperlinks>
    <hyperlink ref="A1:B1" location="公表用一覧!A1" display=" &lt;戻る" xr:uid="{8CBE4BA4-577F-44BD-9773-18F75EEE7F2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C4273-F910-4D66-9295-093427E8D6E4}">
  <dimension ref="A1:R70"/>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45548</v>
      </c>
      <c r="H1" s="229"/>
      <c r="I1" s="33" t="s">
        <v>390</v>
      </c>
      <c r="J1" s="230">
        <v>45748</v>
      </c>
      <c r="K1" s="231"/>
      <c r="L1" s="34"/>
      <c r="M1" s="34"/>
      <c r="N1" s="34"/>
    </row>
    <row r="2" spans="1:14" ht="27" customHeight="1" x14ac:dyDescent="0.4">
      <c r="A2" s="128" t="s">
        <v>391</v>
      </c>
      <c r="B2" s="127"/>
      <c r="C2" s="232" t="s">
        <v>1066</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380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1067</v>
      </c>
      <c r="D5" s="265"/>
      <c r="E5" s="266"/>
      <c r="F5" s="40" t="s">
        <v>396</v>
      </c>
      <c r="G5" s="268" t="str">
        <f>HYPERLINK("https://kusunoki-hoiku.com")</f>
        <v>https://kusunoki-hoiku.com</v>
      </c>
      <c r="H5" s="265"/>
      <c r="I5" s="265"/>
      <c r="J5" s="265"/>
      <c r="K5" s="267"/>
      <c r="L5" s="37"/>
      <c r="M5" s="37"/>
      <c r="N5" s="37"/>
    </row>
    <row r="6" spans="1:14" ht="27" customHeight="1" x14ac:dyDescent="0.4">
      <c r="A6" s="181" t="s">
        <v>398</v>
      </c>
      <c r="B6" s="125"/>
      <c r="C6" s="248" t="s">
        <v>1068</v>
      </c>
      <c r="D6" s="249"/>
      <c r="E6" s="249"/>
      <c r="F6" s="249"/>
      <c r="G6" s="249"/>
      <c r="H6" s="254" t="s">
        <v>399</v>
      </c>
      <c r="I6" s="111" t="s">
        <v>400</v>
      </c>
      <c r="J6" s="256" t="s">
        <v>1069</v>
      </c>
      <c r="K6" s="257"/>
      <c r="L6" s="41"/>
      <c r="M6" s="41"/>
      <c r="N6" s="41"/>
    </row>
    <row r="7" spans="1:14" ht="27" customHeight="1" x14ac:dyDescent="0.4">
      <c r="A7" s="128"/>
      <c r="B7" s="127"/>
      <c r="C7" s="250"/>
      <c r="D7" s="251"/>
      <c r="E7" s="251"/>
      <c r="F7" s="251"/>
      <c r="G7" s="251"/>
      <c r="H7" s="255"/>
      <c r="I7" s="258" t="s">
        <v>401</v>
      </c>
      <c r="J7" s="260" t="s">
        <v>778</v>
      </c>
      <c r="K7" s="261"/>
      <c r="L7" s="41"/>
      <c r="M7" s="41"/>
      <c r="N7" s="41"/>
    </row>
    <row r="8" spans="1:14" ht="27" customHeight="1" x14ac:dyDescent="0.4">
      <c r="A8" s="206"/>
      <c r="B8" s="207"/>
      <c r="C8" s="252"/>
      <c r="D8" s="253"/>
      <c r="E8" s="253"/>
      <c r="F8" s="253"/>
      <c r="G8" s="253"/>
      <c r="H8" s="42" t="s">
        <v>1070</v>
      </c>
      <c r="I8" s="259"/>
      <c r="J8" s="196">
        <v>14</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1071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1072</v>
      </c>
      <c r="F22" s="203"/>
      <c r="G22" s="221" t="s">
        <v>1073</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602</v>
      </c>
      <c r="D24" s="203"/>
      <c r="E24" s="202" t="s">
        <v>1074</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15</v>
      </c>
      <c r="E26" s="50">
        <v>15</v>
      </c>
      <c r="F26" s="50">
        <v>17</v>
      </c>
      <c r="G26" s="50">
        <v>17</v>
      </c>
      <c r="H26" s="50">
        <v>17</v>
      </c>
      <c r="I26" s="184">
        <f>SUM(C26:H26)</f>
        <v>90</v>
      </c>
      <c r="J26" s="185"/>
      <c r="K26" s="51" t="s">
        <v>1075</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16</v>
      </c>
      <c r="F29" s="56"/>
      <c r="G29" s="56"/>
      <c r="H29" s="56">
        <v>3</v>
      </c>
      <c r="I29" s="56"/>
      <c r="J29" s="56"/>
      <c r="K29" s="57"/>
      <c r="L29" s="47"/>
      <c r="M29" s="47"/>
      <c r="N29" s="47"/>
    </row>
    <row r="30" spans="1:14" ht="27" customHeight="1" thickBot="1" x14ac:dyDescent="0.45">
      <c r="A30" s="103"/>
      <c r="B30" s="58" t="s">
        <v>444</v>
      </c>
      <c r="C30" s="59" t="s">
        <v>445</v>
      </c>
      <c r="D30" s="59" t="s">
        <v>445</v>
      </c>
      <c r="E30" s="59">
        <v>1</v>
      </c>
      <c r="F30" s="59"/>
      <c r="G30" s="59"/>
      <c r="H30" s="59"/>
      <c r="I30" s="59">
        <v>4</v>
      </c>
      <c r="J30" s="59">
        <v>1</v>
      </c>
      <c r="K30" s="60">
        <v>7</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1076</v>
      </c>
      <c r="D32" s="162"/>
      <c r="E32" s="163"/>
      <c r="F32" s="161" t="s">
        <v>1077</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t="s">
        <v>1078</v>
      </c>
      <c r="G39" s="174"/>
      <c r="H39" s="175"/>
      <c r="I39" s="173" t="s">
        <v>1079</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1080</v>
      </c>
      <c r="I46" s="104" t="s">
        <v>468</v>
      </c>
      <c r="J46" s="139" t="s">
        <v>1081</v>
      </c>
      <c r="K46" s="140"/>
    </row>
    <row r="47" spans="1:11" ht="20.25" customHeight="1" x14ac:dyDescent="0.4">
      <c r="A47" s="126"/>
      <c r="B47" s="146"/>
      <c r="C47" s="157" t="s">
        <v>470</v>
      </c>
      <c r="D47" s="158"/>
      <c r="E47" s="138" t="s">
        <v>1082</v>
      </c>
      <c r="F47" s="138"/>
      <c r="G47" s="104" t="s">
        <v>472</v>
      </c>
      <c r="H47" s="62" t="s">
        <v>1083</v>
      </c>
      <c r="I47" s="104" t="s">
        <v>468</v>
      </c>
      <c r="J47" s="139" t="s">
        <v>1084</v>
      </c>
      <c r="K47" s="140"/>
    </row>
    <row r="48" spans="1:11" ht="20.25" customHeight="1" x14ac:dyDescent="0.4">
      <c r="A48" s="126"/>
      <c r="B48" s="146"/>
      <c r="C48" s="157" t="s">
        <v>476</v>
      </c>
      <c r="D48" s="158"/>
      <c r="E48" s="138"/>
      <c r="F48" s="138"/>
      <c r="G48" s="104"/>
      <c r="H48" s="62"/>
      <c r="I48" s="104"/>
      <c r="J48" s="139"/>
      <c r="K48" s="140"/>
    </row>
    <row r="49" spans="1:18" ht="20.25" customHeight="1" x14ac:dyDescent="0.4">
      <c r="A49" s="126"/>
      <c r="B49" s="146"/>
      <c r="C49" s="157" t="s">
        <v>477</v>
      </c>
      <c r="D49" s="158"/>
      <c r="E49" s="138" t="s">
        <v>1085</v>
      </c>
      <c r="F49" s="138"/>
      <c r="G49" s="104" t="s">
        <v>466</v>
      </c>
      <c r="H49" s="62" t="s">
        <v>1086</v>
      </c>
      <c r="I49" s="104" t="s">
        <v>468</v>
      </c>
      <c r="J49" s="139" t="s">
        <v>1084</v>
      </c>
      <c r="K49" s="140"/>
      <c r="L49" s="63"/>
      <c r="M49" s="63"/>
      <c r="N49" s="63"/>
    </row>
    <row r="50" spans="1:18" ht="20.25" customHeight="1" x14ac:dyDescent="0.4">
      <c r="A50" s="126"/>
      <c r="B50" s="146"/>
      <c r="C50" s="157" t="s">
        <v>481</v>
      </c>
      <c r="D50" s="158"/>
      <c r="E50" s="160" t="s">
        <v>1082</v>
      </c>
      <c r="F50" s="160"/>
      <c r="G50" s="104" t="s">
        <v>466</v>
      </c>
      <c r="H50" s="62">
        <v>950</v>
      </c>
      <c r="I50" s="104" t="s">
        <v>468</v>
      </c>
      <c r="J50" s="139" t="s">
        <v>1084</v>
      </c>
      <c r="K50" s="140"/>
      <c r="L50" s="63"/>
    </row>
    <row r="51" spans="1:18" ht="20.25" customHeight="1" x14ac:dyDescent="0.4">
      <c r="A51" s="126"/>
      <c r="B51" s="146"/>
      <c r="C51" s="157" t="s">
        <v>481</v>
      </c>
      <c r="D51" s="158"/>
      <c r="E51" s="160" t="s">
        <v>1874</v>
      </c>
      <c r="F51" s="160"/>
      <c r="G51" s="104" t="s">
        <v>466</v>
      </c>
      <c r="H51" s="62">
        <v>250</v>
      </c>
      <c r="I51" s="104" t="s">
        <v>468</v>
      </c>
      <c r="J51" s="139" t="s">
        <v>1084</v>
      </c>
      <c r="K51" s="140"/>
      <c r="L51" s="63"/>
    </row>
    <row r="52" spans="1:18" ht="20.25" customHeight="1" x14ac:dyDescent="0.4">
      <c r="A52" s="126"/>
      <c r="B52" s="146"/>
      <c r="C52" s="157" t="s">
        <v>1087</v>
      </c>
      <c r="D52" s="158"/>
      <c r="E52" s="289" t="s">
        <v>1875</v>
      </c>
      <c r="F52" s="290"/>
      <c r="G52" s="104" t="s">
        <v>1088</v>
      </c>
      <c r="H52" s="62">
        <v>2840</v>
      </c>
      <c r="I52" s="104" t="s">
        <v>969</v>
      </c>
      <c r="J52" s="269" t="s">
        <v>1084</v>
      </c>
      <c r="K52" s="291"/>
      <c r="L52" s="63"/>
    </row>
    <row r="53" spans="1:18" ht="20.25" customHeight="1" x14ac:dyDescent="0.4">
      <c r="A53" s="126"/>
      <c r="B53" s="146"/>
      <c r="C53" s="157" t="s">
        <v>1087</v>
      </c>
      <c r="D53" s="158"/>
      <c r="E53" s="289" t="s">
        <v>1874</v>
      </c>
      <c r="F53" s="290"/>
      <c r="G53" s="104" t="s">
        <v>1088</v>
      </c>
      <c r="H53" s="62">
        <v>960</v>
      </c>
      <c r="I53" s="104" t="s">
        <v>969</v>
      </c>
      <c r="J53" s="269" t="s">
        <v>1084</v>
      </c>
      <c r="K53" s="291"/>
      <c r="L53" s="63"/>
    </row>
    <row r="54" spans="1:18" ht="12" customHeight="1" x14ac:dyDescent="0.4">
      <c r="A54" s="102"/>
      <c r="B54" s="119" t="s">
        <v>483</v>
      </c>
      <c r="C54" s="121" t="s">
        <v>484</v>
      </c>
      <c r="D54" s="122"/>
      <c r="E54" s="122"/>
      <c r="F54" s="122"/>
      <c r="G54" s="122"/>
      <c r="H54" s="122"/>
      <c r="I54" s="122"/>
      <c r="J54" s="122"/>
      <c r="K54" s="123"/>
      <c r="L54" s="63"/>
    </row>
    <row r="55" spans="1:18" ht="12" customHeight="1" x14ac:dyDescent="0.4">
      <c r="A55" s="64"/>
      <c r="B55" s="141"/>
      <c r="C55" s="142" t="s">
        <v>485</v>
      </c>
      <c r="D55" s="143"/>
      <c r="E55" s="143"/>
      <c r="F55" s="143"/>
      <c r="G55" s="143"/>
      <c r="H55" s="143"/>
      <c r="I55" s="143"/>
      <c r="J55" s="143"/>
      <c r="K55" s="144"/>
      <c r="L55" s="63"/>
      <c r="M55" s="63"/>
      <c r="N55" s="63"/>
    </row>
    <row r="56" spans="1:18" ht="20.25" customHeight="1" x14ac:dyDescent="0.4">
      <c r="A56" s="124" t="s">
        <v>486</v>
      </c>
      <c r="B56" s="145"/>
      <c r="C56" s="147" t="s">
        <v>487</v>
      </c>
      <c r="D56" s="148"/>
      <c r="E56" s="149" t="s">
        <v>460</v>
      </c>
      <c r="F56" s="149"/>
      <c r="G56" s="61" t="s">
        <v>488</v>
      </c>
      <c r="H56" s="61" t="s">
        <v>468</v>
      </c>
      <c r="I56" s="65" t="s">
        <v>489</v>
      </c>
      <c r="J56" s="150" t="s">
        <v>95</v>
      </c>
      <c r="K56" s="151"/>
    </row>
    <row r="57" spans="1:18" ht="20.25" customHeight="1" x14ac:dyDescent="0.4">
      <c r="A57" s="126"/>
      <c r="B57" s="146"/>
      <c r="C57" s="152"/>
      <c r="D57" s="153"/>
      <c r="E57" s="154"/>
      <c r="F57" s="154"/>
      <c r="G57" s="106"/>
      <c r="H57" s="66"/>
      <c r="I57" s="66"/>
      <c r="J57" s="155"/>
      <c r="K57" s="156"/>
    </row>
    <row r="58" spans="1:18" ht="20.25" customHeight="1" x14ac:dyDescent="0.4">
      <c r="A58" s="126"/>
      <c r="B58" s="146"/>
      <c r="C58" s="136"/>
      <c r="D58" s="137"/>
      <c r="E58" s="138"/>
      <c r="F58" s="138"/>
      <c r="G58" s="104"/>
      <c r="H58" s="67"/>
      <c r="I58" s="67"/>
      <c r="J58" s="139"/>
      <c r="K58" s="140"/>
    </row>
    <row r="59" spans="1:18" ht="20.25" customHeight="1" x14ac:dyDescent="0.4">
      <c r="A59" s="126"/>
      <c r="B59" s="146"/>
      <c r="C59" s="136"/>
      <c r="D59" s="137"/>
      <c r="E59" s="138"/>
      <c r="F59" s="138"/>
      <c r="G59" s="104"/>
      <c r="H59" s="67"/>
      <c r="I59" s="67"/>
      <c r="J59" s="139"/>
      <c r="K59" s="140"/>
    </row>
    <row r="60" spans="1:18" ht="11.25" customHeight="1" x14ac:dyDescent="0.4">
      <c r="A60" s="68"/>
      <c r="B60" s="119" t="s">
        <v>483</v>
      </c>
      <c r="C60" s="121" t="s">
        <v>493</v>
      </c>
      <c r="D60" s="122"/>
      <c r="E60" s="122"/>
      <c r="F60" s="122"/>
      <c r="G60" s="122"/>
      <c r="H60" s="122"/>
      <c r="I60" s="122"/>
      <c r="J60" s="122"/>
      <c r="K60" s="123"/>
      <c r="L60" s="63"/>
      <c r="M60" s="63"/>
      <c r="N60" s="63"/>
    </row>
    <row r="61" spans="1:18" ht="11.25" customHeight="1" x14ac:dyDescent="0.4">
      <c r="A61" s="68"/>
      <c r="B61" s="120"/>
      <c r="C61" s="121" t="s">
        <v>494</v>
      </c>
      <c r="D61" s="122"/>
      <c r="E61" s="122"/>
      <c r="F61" s="122"/>
      <c r="G61" s="122"/>
      <c r="H61" s="122"/>
      <c r="I61" s="122"/>
      <c r="J61" s="122"/>
      <c r="K61" s="123"/>
      <c r="L61" s="63"/>
      <c r="M61" s="63"/>
      <c r="N61" s="63"/>
    </row>
    <row r="62" spans="1:18" ht="20.25" customHeight="1" x14ac:dyDescent="0.4">
      <c r="A62" s="124" t="s">
        <v>495</v>
      </c>
      <c r="B62" s="125"/>
      <c r="C62" s="131" t="s">
        <v>1089</v>
      </c>
      <c r="D62" s="132"/>
      <c r="E62" s="132"/>
      <c r="F62" s="132"/>
      <c r="G62" s="132"/>
      <c r="H62" s="132"/>
      <c r="I62" s="132"/>
      <c r="J62" s="132"/>
      <c r="K62" s="133"/>
    </row>
    <row r="63" spans="1:18" ht="20.25" customHeight="1" x14ac:dyDescent="0.4">
      <c r="A63" s="126"/>
      <c r="B63" s="127"/>
      <c r="C63" s="131"/>
      <c r="D63" s="132"/>
      <c r="E63" s="132"/>
      <c r="F63" s="132"/>
      <c r="G63" s="132"/>
      <c r="H63" s="132"/>
      <c r="I63" s="132"/>
      <c r="J63" s="132"/>
      <c r="K63" s="133"/>
    </row>
    <row r="64" spans="1:18" ht="20.25" customHeight="1" x14ac:dyDescent="0.4">
      <c r="A64" s="126"/>
      <c r="B64" s="127"/>
      <c r="C64" s="131"/>
      <c r="D64" s="132"/>
      <c r="E64" s="132"/>
      <c r="F64" s="132"/>
      <c r="G64" s="132"/>
      <c r="H64" s="132"/>
      <c r="I64" s="132"/>
      <c r="J64" s="132"/>
      <c r="K64" s="133"/>
      <c r="R64" s="84"/>
    </row>
    <row r="65" spans="1:11" ht="20.25" customHeight="1" x14ac:dyDescent="0.4">
      <c r="A65" s="128"/>
      <c r="B65" s="127"/>
      <c r="C65" s="132"/>
      <c r="D65" s="132"/>
      <c r="E65" s="132"/>
      <c r="F65" s="132"/>
      <c r="G65" s="132"/>
      <c r="H65" s="132"/>
      <c r="I65" s="132"/>
      <c r="J65" s="132"/>
      <c r="K65" s="133"/>
    </row>
    <row r="66" spans="1:11" ht="7.5" customHeight="1" thickBot="1" x14ac:dyDescent="0.45">
      <c r="A66" s="129"/>
      <c r="B66" s="130"/>
      <c r="C66" s="134"/>
      <c r="D66" s="134"/>
      <c r="E66" s="134"/>
      <c r="F66" s="134"/>
      <c r="G66" s="134"/>
      <c r="H66" s="134"/>
      <c r="I66" s="134"/>
      <c r="J66" s="134"/>
      <c r="K66" s="135"/>
    </row>
    <row r="67" spans="1:11" ht="3.75" customHeight="1" x14ac:dyDescent="0.4">
      <c r="A67" s="69"/>
      <c r="B67" s="70"/>
      <c r="C67" s="70"/>
      <c r="D67" s="70"/>
      <c r="E67" s="70"/>
      <c r="F67" s="70"/>
      <c r="G67" s="70"/>
      <c r="H67" s="70"/>
      <c r="I67" s="70"/>
      <c r="J67" s="70"/>
      <c r="K67" s="71"/>
    </row>
    <row r="68" spans="1:11" ht="10.5" customHeight="1" x14ac:dyDescent="0.4">
      <c r="A68" s="69" t="s">
        <v>497</v>
      </c>
      <c r="B68" s="70"/>
      <c r="C68" s="70"/>
      <c r="D68" s="70"/>
      <c r="E68" s="70"/>
      <c r="F68" s="70"/>
      <c r="G68" s="70"/>
      <c r="H68" s="70"/>
      <c r="I68" s="70"/>
      <c r="J68" s="70"/>
      <c r="K68" s="71"/>
    </row>
    <row r="70" spans="1:11" ht="26.25" customHeight="1" x14ac:dyDescent="0.4">
      <c r="B70"/>
    </row>
  </sheetData>
  <sheetProtection selectLockedCells="1"/>
  <mergeCells count="109">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25:B25"/>
    <mergeCell ref="I25:J25"/>
    <mergeCell ref="I26:J26"/>
    <mergeCell ref="I27:J27"/>
    <mergeCell ref="A28:B28"/>
    <mergeCell ref="A31:B44"/>
    <mergeCell ref="C31:E31"/>
    <mergeCell ref="F31:H31"/>
    <mergeCell ref="I31:K31"/>
    <mergeCell ref="C32:E37"/>
    <mergeCell ref="C50:D50"/>
    <mergeCell ref="E50:F50"/>
    <mergeCell ref="J50:K50"/>
    <mergeCell ref="C51:D51"/>
    <mergeCell ref="F32:H37"/>
    <mergeCell ref="I32:K37"/>
    <mergeCell ref="C38:E38"/>
    <mergeCell ref="F38:H38"/>
    <mergeCell ref="I38:K38"/>
    <mergeCell ref="C39:E44"/>
    <mergeCell ref="F39:H44"/>
    <mergeCell ref="I39:K44"/>
    <mergeCell ref="C45:D45"/>
    <mergeCell ref="E45:F45"/>
    <mergeCell ref="J45:K45"/>
    <mergeCell ref="C46:D46"/>
    <mergeCell ref="E46:F46"/>
    <mergeCell ref="J46:K46"/>
    <mergeCell ref="C47:D47"/>
    <mergeCell ref="E47:F47"/>
    <mergeCell ref="J47:K47"/>
    <mergeCell ref="A1:B1"/>
    <mergeCell ref="C58:D58"/>
    <mergeCell ref="E58:F58"/>
    <mergeCell ref="J58:K58"/>
    <mergeCell ref="C59:D59"/>
    <mergeCell ref="E59:F59"/>
    <mergeCell ref="J59:K59"/>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52:D52"/>
    <mergeCell ref="E52:F52"/>
    <mergeCell ref="E51:F51"/>
    <mergeCell ref="J51:K51"/>
    <mergeCell ref="B60:B61"/>
    <mergeCell ref="C60:K60"/>
    <mergeCell ref="C61:K61"/>
    <mergeCell ref="A62:B66"/>
    <mergeCell ref="C62:K66"/>
    <mergeCell ref="J52:K52"/>
    <mergeCell ref="C53:D53"/>
    <mergeCell ref="E53:F53"/>
    <mergeCell ref="J53:K53"/>
  </mergeCells>
  <phoneticPr fontId="2"/>
  <conditionalFormatting sqref="C24:F24">
    <cfRule type="containsBlanks" dxfId="50" priority="3">
      <formula>LEN(TRIM(C24))=0</formula>
    </cfRule>
  </conditionalFormatting>
  <conditionalFormatting sqref="C9:G11 J9:K11 H11 C27:I27 K27">
    <cfRule type="expression" dxfId="49" priority="2" stopIfTrue="1">
      <formula>$K$4=""</formula>
    </cfRule>
  </conditionalFormatting>
  <conditionalFormatting sqref="E47:K49 C6:G11 H11 C26:I27 K26:K27 G1:H1 I2 C2:C3 K3 C5:E5 G5:K5 J6:K6 J7 H8 C12 C22:F22 C29:E29 G29 G46:K46">
    <cfRule type="containsBlanks" dxfId="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47" priority="6">
      <formula>LEN(TRIM(J8))=0</formula>
    </cfRule>
  </conditionalFormatting>
  <dataValidations count="2">
    <dataValidation type="whole" operator="greaterThanOrEqual" allowBlank="1" showInputMessage="1" showErrorMessage="1" sqref="E29:K30 C29:D29" xr:uid="{8F0001EA-5C4E-4295-A0A6-0358697F1E3E}">
      <formula1>0</formula1>
    </dataValidation>
    <dataValidation type="list" allowBlank="1" showInputMessage="1" showErrorMessage="1" sqref="J2:K2" xr:uid="{65426AFE-BC87-4E13-B727-6BE27C39FBF2}">
      <formula1>"保育所,認定こども園,小規模保育事業"</formula1>
    </dataValidation>
  </dataValidations>
  <hyperlinks>
    <hyperlink ref="A1:B1" location="公表用一覧!A1" display=" &lt;戻る" xr:uid="{88744F52-43F3-458A-9151-F0C8813DF24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45552</v>
      </c>
      <c r="H1" s="229"/>
      <c r="I1" s="33" t="s">
        <v>390</v>
      </c>
      <c r="J1" s="230">
        <v>45748</v>
      </c>
      <c r="K1" s="231"/>
      <c r="L1" s="34"/>
      <c r="M1" s="34"/>
      <c r="N1" s="34"/>
    </row>
    <row r="2" spans="1:14" ht="27" customHeight="1" x14ac:dyDescent="0.4">
      <c r="A2" s="128" t="s">
        <v>391</v>
      </c>
      <c r="B2" s="127"/>
      <c r="C2" s="232" t="s">
        <v>264</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381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58</v>
      </c>
      <c r="D5" s="265"/>
      <c r="E5" s="266"/>
      <c r="F5" s="40" t="s">
        <v>396</v>
      </c>
      <c r="G5" s="268" t="str">
        <f>HYPERLINK("https://cocoro-hana.jp/minami_nagareyama.php")</f>
        <v>https://cocoro-hana.jp/minami_nagareyama.php</v>
      </c>
      <c r="H5" s="265"/>
      <c r="I5" s="265"/>
      <c r="J5" s="265"/>
      <c r="K5" s="267"/>
      <c r="L5" s="37"/>
      <c r="M5" s="37"/>
      <c r="N5" s="37"/>
    </row>
    <row r="6" spans="1:14" ht="27" customHeight="1" x14ac:dyDescent="0.4">
      <c r="A6" s="181" t="s">
        <v>398</v>
      </c>
      <c r="B6" s="125"/>
      <c r="C6" s="248" t="s">
        <v>265</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1090</v>
      </c>
      <c r="K7" s="261"/>
      <c r="L7" s="41"/>
      <c r="M7" s="41"/>
      <c r="N7" s="41"/>
    </row>
    <row r="8" spans="1:14" ht="27" customHeight="1" x14ac:dyDescent="0.4">
      <c r="A8" s="206"/>
      <c r="B8" s="207"/>
      <c r="C8" s="252"/>
      <c r="D8" s="253"/>
      <c r="E8" s="253"/>
      <c r="F8" s="253"/>
      <c r="G8" s="253"/>
      <c r="H8" s="42" t="s">
        <v>670</v>
      </c>
      <c r="I8" s="259"/>
      <c r="J8" s="196">
        <v>2</v>
      </c>
      <c r="K8" s="197"/>
      <c r="L8" s="41"/>
      <c r="M8" s="41"/>
      <c r="N8" s="41"/>
    </row>
    <row r="9" spans="1:14" ht="27" customHeight="1" x14ac:dyDescent="0.4">
      <c r="A9" s="242" t="s">
        <v>404</v>
      </c>
      <c r="B9" s="243"/>
      <c r="C9" s="248"/>
      <c r="D9" s="249"/>
      <c r="E9" s="249"/>
      <c r="F9" s="249"/>
      <c r="G9" s="249"/>
      <c r="H9" s="254" t="s">
        <v>399</v>
      </c>
      <c r="I9" s="111" t="s">
        <v>400</v>
      </c>
      <c r="J9" s="256">
        <v>5</v>
      </c>
      <c r="K9" s="257"/>
      <c r="L9" s="41"/>
      <c r="M9" s="41"/>
      <c r="N9" s="41"/>
    </row>
    <row r="10" spans="1:14" ht="27" customHeight="1" x14ac:dyDescent="0.4">
      <c r="A10" s="244"/>
      <c r="B10" s="245"/>
      <c r="C10" s="250"/>
      <c r="D10" s="251"/>
      <c r="E10" s="251"/>
      <c r="F10" s="251"/>
      <c r="G10" s="251"/>
      <c r="H10" s="255"/>
      <c r="I10" s="258" t="s">
        <v>401</v>
      </c>
      <c r="J10" s="260" t="s">
        <v>679</v>
      </c>
      <c r="K10" s="261"/>
      <c r="L10" s="41"/>
      <c r="M10" s="41"/>
      <c r="N10" s="41"/>
    </row>
    <row r="11" spans="1:14" ht="27" customHeight="1" x14ac:dyDescent="0.4">
      <c r="A11" s="246"/>
      <c r="B11" s="247"/>
      <c r="C11" s="252"/>
      <c r="D11" s="253"/>
      <c r="E11" s="253"/>
      <c r="F11" s="253"/>
      <c r="G11" s="253"/>
      <c r="H11" s="42"/>
      <c r="I11" s="259"/>
      <c r="J11" s="196">
        <v>2</v>
      </c>
      <c r="K11" s="197"/>
      <c r="L11" s="41"/>
      <c r="M11" s="41"/>
      <c r="N11" s="41"/>
    </row>
    <row r="12" spans="1:14" ht="27" customHeight="1" x14ac:dyDescent="0.4">
      <c r="A12" s="181" t="s">
        <v>407</v>
      </c>
      <c r="B12" s="125"/>
      <c r="C12" s="208" t="s">
        <v>1091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1092</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12</v>
      </c>
      <c r="E26" s="50">
        <v>12</v>
      </c>
      <c r="F26" s="50">
        <v>16</v>
      </c>
      <c r="G26" s="50">
        <v>17</v>
      </c>
      <c r="H26" s="50">
        <v>17</v>
      </c>
      <c r="I26" s="184">
        <f>SUM(C26:H26)</f>
        <v>80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3</v>
      </c>
      <c r="F29" s="56">
        <v>1</v>
      </c>
      <c r="G29" s="56"/>
      <c r="H29" s="56">
        <v>1</v>
      </c>
      <c r="I29" s="56"/>
      <c r="J29" s="56"/>
      <c r="K29" s="57"/>
      <c r="L29" s="47"/>
      <c r="M29" s="47"/>
      <c r="N29" s="47"/>
    </row>
    <row r="30" spans="1:14" ht="27" customHeight="1" thickBot="1" x14ac:dyDescent="0.45">
      <c r="A30" s="103"/>
      <c r="B30" s="58" t="s">
        <v>444</v>
      </c>
      <c r="C30" s="59" t="s">
        <v>445</v>
      </c>
      <c r="D30" s="59" t="s">
        <v>445</v>
      </c>
      <c r="E30" s="59">
        <v>6</v>
      </c>
      <c r="F30" s="59"/>
      <c r="G30" s="59">
        <v>2</v>
      </c>
      <c r="H30" s="59"/>
      <c r="I30" s="59">
        <v>3</v>
      </c>
      <c r="J30" s="59">
        <v>1</v>
      </c>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1093</v>
      </c>
      <c r="D32" s="162"/>
      <c r="E32" s="163"/>
      <c r="F32" s="161" t="s">
        <v>1094</v>
      </c>
      <c r="G32" s="162"/>
      <c r="H32" s="163"/>
      <c r="I32" s="161" t="s">
        <v>1095</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1096</v>
      </c>
      <c r="D39" s="174"/>
      <c r="E39" s="175"/>
      <c r="F39" s="173" t="s">
        <v>1097</v>
      </c>
      <c r="G39" s="174"/>
      <c r="H39" s="175"/>
      <c r="I39" s="173" t="s">
        <v>1098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1099</v>
      </c>
      <c r="H46" s="62">
        <v>6000</v>
      </c>
      <c r="I46" s="104"/>
      <c r="J46" s="139" t="s">
        <v>1100</v>
      </c>
      <c r="K46" s="140"/>
    </row>
    <row r="47" spans="1:11" ht="20.25" customHeight="1" x14ac:dyDescent="0.4">
      <c r="A47" s="126"/>
      <c r="B47" s="146"/>
      <c r="C47" s="157" t="s">
        <v>470</v>
      </c>
      <c r="D47" s="158"/>
      <c r="E47" s="138" t="s">
        <v>574</v>
      </c>
      <c r="F47" s="138"/>
      <c r="G47" s="104"/>
      <c r="H47" s="62">
        <v>150</v>
      </c>
      <c r="I47" s="104"/>
      <c r="J47" s="139" t="s">
        <v>1100</v>
      </c>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1101</v>
      </c>
      <c r="D55" s="153"/>
      <c r="E55" s="154" t="s">
        <v>695</v>
      </c>
      <c r="F55" s="154"/>
      <c r="G55" s="106" t="s">
        <v>736</v>
      </c>
      <c r="H55" s="66">
        <v>0</v>
      </c>
      <c r="I55" s="66">
        <v>0</v>
      </c>
      <c r="J55" s="155"/>
      <c r="K55" s="156"/>
    </row>
    <row r="56" spans="1:14" ht="20.25" customHeight="1" x14ac:dyDescent="0.4">
      <c r="A56" s="126"/>
      <c r="B56" s="146"/>
      <c r="C56" s="136" t="s">
        <v>1102</v>
      </c>
      <c r="D56" s="137"/>
      <c r="E56" s="138" t="s">
        <v>1103</v>
      </c>
      <c r="F56" s="138"/>
      <c r="G56" s="104" t="s">
        <v>736</v>
      </c>
      <c r="H56" s="67">
        <v>0</v>
      </c>
      <c r="I56" s="67">
        <v>0</v>
      </c>
      <c r="J56" s="139"/>
      <c r="K56" s="140"/>
    </row>
    <row r="57" spans="1:14" ht="20.25" customHeight="1" x14ac:dyDescent="0.4">
      <c r="A57" s="126"/>
      <c r="B57" s="146"/>
      <c r="C57" s="136" t="s">
        <v>1104</v>
      </c>
      <c r="D57" s="137"/>
      <c r="E57" s="138" t="s">
        <v>1103</v>
      </c>
      <c r="F57" s="138"/>
      <c r="G57" s="104" t="s">
        <v>736</v>
      </c>
      <c r="H57" s="67">
        <v>0</v>
      </c>
      <c r="I57" s="67">
        <v>0</v>
      </c>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1105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6" priority="3">
      <formula>LEN(TRIM(C24))=0</formula>
    </cfRule>
  </conditionalFormatting>
  <conditionalFormatting sqref="C9:G11 J9:K11 H11 C27:I27 K27">
    <cfRule type="expression" dxfId="45" priority="2" stopIfTrue="1">
      <formula>$K$4=""</formula>
    </cfRule>
  </conditionalFormatting>
  <conditionalFormatting sqref="E47:K49 C6:G11 H11 C26:I27 K26:K27 G1:H1 I2 C2:C3 K3 C5:E5 G5:K5 J6:K6 J7 H8 C12 C22:F22 C29:E29 G29 G46:K46">
    <cfRule type="containsBlanks" dxfId="4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3"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266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382</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59</v>
      </c>
      <c r="D5" s="265"/>
      <c r="E5" s="266"/>
      <c r="F5" s="40" t="s">
        <v>396</v>
      </c>
      <c r="G5" s="264"/>
      <c r="H5" s="265"/>
      <c r="I5" s="265"/>
      <c r="J5" s="265"/>
      <c r="K5" s="267"/>
      <c r="L5" s="37"/>
      <c r="M5" s="37"/>
      <c r="N5" s="37"/>
    </row>
    <row r="6" spans="1:14" ht="27" customHeight="1" x14ac:dyDescent="0.4">
      <c r="A6" s="181" t="s">
        <v>398</v>
      </c>
      <c r="B6" s="125"/>
      <c r="C6" s="248" t="s">
        <v>267</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403</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705</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18</v>
      </c>
      <c r="E26" s="50">
        <v>18</v>
      </c>
      <c r="F26" s="50">
        <v>23</v>
      </c>
      <c r="G26" s="50">
        <v>23</v>
      </c>
      <c r="H26" s="50">
        <v>15</v>
      </c>
      <c r="I26" s="184">
        <f>SUM(C26:H26)</f>
        <v>100</v>
      </c>
      <c r="J26" s="185"/>
      <c r="K26" s="51" t="s">
        <v>22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 priority="2" stopIfTrue="1">
      <formula>$K$4=""</formula>
    </cfRule>
  </conditionalFormatting>
  <conditionalFormatting sqref="G1:H1 C5:E5 G5:K5 H8 C6:G11 H11 C22:F22 G29 G46:K46 E47:K49 J6:K6 C2:C3 C26:I27 K26:K27 C12 C29:E29 K3 I2 J8:K8 J7">
    <cfRule type="containsBlanks" dxfId="4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0" priority="4">
      <formula>LEN(TRIM(C24))=0</formula>
    </cfRule>
  </conditionalFormatting>
  <conditionalFormatting sqref="E24:F24">
    <cfRule type="containsBlanks" dxfId="39" priority="3">
      <formula>LEN(TRIM(E24))=0</formula>
    </cfRule>
  </conditionalFormatting>
  <conditionalFormatting sqref="J9:K9 J11:K11 J10">
    <cfRule type="containsBlanks" dxfId="3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C13DBF-1962-4066-9495-CDC8E229E5AD}">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45541</v>
      </c>
      <c r="H1" s="229"/>
      <c r="I1" s="33" t="s">
        <v>390</v>
      </c>
      <c r="J1" s="230">
        <v>45748</v>
      </c>
      <c r="K1" s="231"/>
      <c r="L1" s="34"/>
      <c r="M1" s="34"/>
      <c r="N1" s="34"/>
    </row>
    <row r="2" spans="1:14" ht="27" customHeight="1" x14ac:dyDescent="0.4">
      <c r="A2" s="128" t="s">
        <v>391</v>
      </c>
      <c r="B2" s="127"/>
      <c r="C2" s="232" t="s">
        <v>268</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383</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269</v>
      </c>
      <c r="D5" s="265"/>
      <c r="E5" s="266"/>
      <c r="F5" s="40" t="s">
        <v>396</v>
      </c>
      <c r="G5" s="268" t="str">
        <f>HYPERLINK("https://www.miratz.jp/")</f>
        <v>https://www.miratz.jp/</v>
      </c>
      <c r="H5" s="265"/>
      <c r="I5" s="265"/>
      <c r="J5" s="265"/>
      <c r="K5" s="267"/>
      <c r="L5" s="37"/>
      <c r="M5" s="37"/>
      <c r="N5" s="37"/>
    </row>
    <row r="6" spans="1:14" ht="27" customHeight="1" x14ac:dyDescent="0.4">
      <c r="A6" s="181" t="s">
        <v>398</v>
      </c>
      <c r="B6" s="125"/>
      <c r="C6" s="248" t="s">
        <v>270</v>
      </c>
      <c r="D6" s="249"/>
      <c r="E6" s="249"/>
      <c r="F6" s="249"/>
      <c r="G6" s="249"/>
      <c r="H6" s="254" t="s">
        <v>399</v>
      </c>
      <c r="I6" s="111" t="s">
        <v>400</v>
      </c>
      <c r="J6" s="256">
        <v>7</v>
      </c>
      <c r="K6" s="257"/>
      <c r="L6" s="41"/>
      <c r="M6" s="41"/>
      <c r="N6" s="41"/>
    </row>
    <row r="7" spans="1:14" ht="27" customHeight="1" x14ac:dyDescent="0.4">
      <c r="A7" s="128"/>
      <c r="B7" s="127"/>
      <c r="C7" s="250"/>
      <c r="D7" s="251"/>
      <c r="E7" s="251"/>
      <c r="F7" s="251"/>
      <c r="G7" s="251"/>
      <c r="H7" s="255"/>
      <c r="I7" s="258" t="s">
        <v>401</v>
      </c>
      <c r="J7" s="260" t="s">
        <v>1106</v>
      </c>
      <c r="K7" s="261"/>
      <c r="L7" s="41"/>
      <c r="M7" s="41"/>
      <c r="N7" s="41"/>
    </row>
    <row r="8" spans="1:14" ht="27" customHeight="1" x14ac:dyDescent="0.4">
      <c r="A8" s="206"/>
      <c r="B8" s="207"/>
      <c r="C8" s="252"/>
      <c r="D8" s="253"/>
      <c r="E8" s="253"/>
      <c r="F8" s="253"/>
      <c r="G8" s="253"/>
      <c r="H8" s="85" t="s">
        <v>1107</v>
      </c>
      <c r="I8" s="259"/>
      <c r="J8" s="196">
        <v>20</v>
      </c>
      <c r="K8" s="197"/>
      <c r="L8" s="41"/>
      <c r="M8" s="41"/>
      <c r="N8" s="41"/>
    </row>
    <row r="9" spans="1:14" ht="27" customHeight="1" x14ac:dyDescent="0.4">
      <c r="A9" s="242" t="s">
        <v>404</v>
      </c>
      <c r="B9" s="243"/>
      <c r="C9" s="248" t="s">
        <v>397</v>
      </c>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1108</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702</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420</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3</v>
      </c>
      <c r="E26" s="50">
        <v>3</v>
      </c>
      <c r="F26" s="50">
        <v>11</v>
      </c>
      <c r="G26" s="50">
        <v>6</v>
      </c>
      <c r="H26" s="50">
        <v>4</v>
      </c>
      <c r="I26" s="184">
        <f>SUM(C26:H26)</f>
        <v>30</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4</v>
      </c>
      <c r="F29" s="56"/>
      <c r="G29" s="56">
        <v>0</v>
      </c>
      <c r="H29" s="56">
        <v>1</v>
      </c>
      <c r="I29" s="56"/>
      <c r="J29" s="56"/>
      <c r="K29" s="57"/>
      <c r="L29" s="47"/>
      <c r="M29" s="47"/>
      <c r="N29" s="47"/>
    </row>
    <row r="30" spans="1:14" ht="27" customHeight="1" thickBot="1" x14ac:dyDescent="0.45">
      <c r="A30" s="103"/>
      <c r="B30" s="58" t="s">
        <v>444</v>
      </c>
      <c r="C30" s="59" t="s">
        <v>445</v>
      </c>
      <c r="D30" s="59" t="s">
        <v>445</v>
      </c>
      <c r="E30" s="59">
        <v>3</v>
      </c>
      <c r="F30" s="59"/>
      <c r="G30" s="59">
        <v>1</v>
      </c>
      <c r="H30" s="59"/>
      <c r="I30" s="59">
        <v>1</v>
      </c>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1109</v>
      </c>
      <c r="D32" s="162"/>
      <c r="E32" s="163"/>
      <c r="F32" s="161" t="s">
        <v>1110</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1111</v>
      </c>
      <c r="D39" s="174"/>
      <c r="E39" s="175"/>
      <c r="F39" s="173" t="s">
        <v>1112</v>
      </c>
      <c r="G39" s="174"/>
      <c r="H39" s="175"/>
      <c r="I39" s="173" t="s">
        <v>1113</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75" t="s">
        <v>1114</v>
      </c>
      <c r="I46" s="104" t="s">
        <v>468</v>
      </c>
      <c r="J46" s="139" t="s">
        <v>535</v>
      </c>
      <c r="K46" s="140"/>
    </row>
    <row r="47" spans="1:11" ht="20.25" customHeight="1" x14ac:dyDescent="0.4">
      <c r="A47" s="126"/>
      <c r="B47" s="146"/>
      <c r="C47" s="157" t="s">
        <v>470</v>
      </c>
      <c r="D47" s="158"/>
      <c r="E47" s="138" t="s">
        <v>471</v>
      </c>
      <c r="F47" s="138"/>
      <c r="G47" s="104" t="s">
        <v>472</v>
      </c>
      <c r="H47" s="62" t="s">
        <v>1115</v>
      </c>
      <c r="I47" s="104" t="s">
        <v>1116</v>
      </c>
      <c r="J47" s="139" t="s">
        <v>535</v>
      </c>
      <c r="K47" s="140"/>
    </row>
    <row r="48" spans="1:11" ht="20.25" customHeight="1" x14ac:dyDescent="0.4">
      <c r="A48" s="126"/>
      <c r="B48" s="146"/>
      <c r="C48" s="157" t="s">
        <v>476</v>
      </c>
      <c r="D48" s="158"/>
      <c r="E48" s="138" t="s">
        <v>465</v>
      </c>
      <c r="F48" s="138"/>
      <c r="G48" s="104" t="s">
        <v>541</v>
      </c>
      <c r="H48" s="75" t="s">
        <v>1117</v>
      </c>
      <c r="I48" s="104" t="s">
        <v>1118</v>
      </c>
      <c r="J48" s="139" t="s">
        <v>535</v>
      </c>
      <c r="K48" s="140"/>
    </row>
    <row r="49" spans="1:14" ht="20.25" customHeight="1" x14ac:dyDescent="0.4">
      <c r="A49" s="126"/>
      <c r="B49" s="146"/>
      <c r="C49" s="157" t="s">
        <v>477</v>
      </c>
      <c r="D49" s="158"/>
      <c r="E49" s="138" t="s">
        <v>894</v>
      </c>
      <c r="F49" s="138"/>
      <c r="G49" s="104" t="s">
        <v>1119</v>
      </c>
      <c r="H49" s="75" t="s">
        <v>1114</v>
      </c>
      <c r="I49" s="104" t="s">
        <v>1120</v>
      </c>
      <c r="J49" s="139" t="s">
        <v>535</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724</v>
      </c>
      <c r="F55" s="154"/>
      <c r="G55" s="106" t="s">
        <v>593</v>
      </c>
      <c r="H55" s="66" t="s">
        <v>397</v>
      </c>
      <c r="I55" s="66" t="s">
        <v>397</v>
      </c>
      <c r="J55" s="155" t="s">
        <v>492</v>
      </c>
      <c r="K55" s="156"/>
    </row>
    <row r="56" spans="1:14" ht="20.25" customHeight="1" x14ac:dyDescent="0.4">
      <c r="A56" s="126"/>
      <c r="B56" s="146"/>
      <c r="C56" s="136" t="s">
        <v>806</v>
      </c>
      <c r="D56" s="137"/>
      <c r="E56" s="138" t="s">
        <v>465</v>
      </c>
      <c r="F56" s="138"/>
      <c r="G56" s="104" t="s">
        <v>736</v>
      </c>
      <c r="H56" s="67" t="s">
        <v>397</v>
      </c>
      <c r="I56" s="67" t="s">
        <v>1121</v>
      </c>
      <c r="J56" s="139" t="s">
        <v>492</v>
      </c>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1122</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 priority="3">
      <formula>LEN(TRIM(C24))=0</formula>
    </cfRule>
  </conditionalFormatting>
  <conditionalFormatting sqref="C9:G11 J9:K11 H11 C27:I27 K27">
    <cfRule type="expression" dxfId="36" priority="2" stopIfTrue="1">
      <formula>$K$4=""</formula>
    </cfRule>
  </conditionalFormatting>
  <conditionalFormatting sqref="E47:K49 C6:G11 H11 C26:I27 K26:K27 G1:H1 I2 C2:C3 K3 C5:E5 G5:K5 J6:K6 J7 H8 C12 C22:F22 C29:E29 G29 G46:K46">
    <cfRule type="containsBlanks" dxfId="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 priority="6">
      <formula>LEN(TRIM(J8))=0</formula>
    </cfRule>
  </conditionalFormatting>
  <dataValidations count="2">
    <dataValidation type="whole" operator="greaterThanOrEqual" allowBlank="1" showInputMessage="1" showErrorMessage="1" sqref="E29:K30 C29:D29" xr:uid="{E7EBA034-75E9-42E9-B305-CE904BAB7FC6}">
      <formula1>0</formula1>
    </dataValidation>
    <dataValidation type="list" allowBlank="1" showInputMessage="1" showErrorMessage="1" sqref="J2:K2" xr:uid="{F9FF7926-9066-4443-975E-2B631D4C390F}">
      <formula1>"保育所,認定こども園,小規模保育事業"</formula1>
    </dataValidation>
  </dataValidations>
  <hyperlinks>
    <hyperlink ref="A1:B1" location="公表用一覧!A1" display="&lt; 戻る" xr:uid="{EF6DB480-AF9E-45FB-BB71-389C15CD504D}"/>
  </hyperlinks>
  <printOptions horizontalCentered="1"/>
  <pageMargins left="0.19685039370078741" right="0.19685039370078741" top="0.39370078740157483" bottom="0.39370078740157483" header="0" footer="0"/>
  <pageSetup paperSize="9" scale="95" fitToHeight="2" orientation="portrait" r:id="rId1"/>
  <headerFooter>
    <oddHeader>&amp;L&amp;P / &amp;N ページ</oddHeader>
  </headerFooter>
  <rowBreaks count="1" manualBreakCount="1">
    <brk id="30" max="10" man="1"/>
  </rowBreaks>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c r="H1" s="229"/>
      <c r="I1" s="33" t="s">
        <v>390</v>
      </c>
      <c r="J1" s="230">
        <v>45748</v>
      </c>
      <c r="K1" s="231"/>
      <c r="L1" s="34"/>
      <c r="M1" s="34"/>
      <c r="N1" s="34"/>
    </row>
    <row r="2" spans="1:14" ht="27" customHeight="1" x14ac:dyDescent="0.4">
      <c r="A2" s="128" t="s">
        <v>391</v>
      </c>
      <c r="B2" s="127"/>
      <c r="C2" s="232" t="s">
        <v>331</v>
      </c>
      <c r="D2" s="233"/>
      <c r="E2" s="233"/>
      <c r="F2" s="233"/>
      <c r="G2" s="233"/>
      <c r="H2" s="234"/>
      <c r="I2" s="36" t="s">
        <v>95</v>
      </c>
      <c r="J2" s="238" t="s">
        <v>808</v>
      </c>
      <c r="K2" s="239"/>
      <c r="L2" s="37"/>
      <c r="M2" s="37"/>
      <c r="N2" s="37"/>
    </row>
    <row r="3" spans="1:14" ht="27" customHeight="1" x14ac:dyDescent="0.4">
      <c r="A3" s="128"/>
      <c r="B3" s="127"/>
      <c r="C3" s="232"/>
      <c r="D3" s="233"/>
      <c r="E3" s="233"/>
      <c r="F3" s="233"/>
      <c r="G3" s="233"/>
      <c r="H3" s="234"/>
      <c r="I3" s="240" t="s">
        <v>393</v>
      </c>
      <c r="J3" s="241"/>
      <c r="K3" s="38">
        <v>384</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88</v>
      </c>
      <c r="D5" s="265"/>
      <c r="E5" s="266"/>
      <c r="F5" s="40" t="s">
        <v>396</v>
      </c>
      <c r="G5" s="264"/>
      <c r="H5" s="265"/>
      <c r="I5" s="265"/>
      <c r="J5" s="265"/>
      <c r="K5" s="267"/>
      <c r="L5" s="37"/>
      <c r="M5" s="37"/>
      <c r="N5" s="37"/>
    </row>
    <row r="6" spans="1:14" ht="27" customHeight="1" x14ac:dyDescent="0.4">
      <c r="A6" s="181" t="s">
        <v>398</v>
      </c>
      <c r="B6" s="125"/>
      <c r="C6" s="248" t="s">
        <v>332</v>
      </c>
      <c r="D6" s="249"/>
      <c r="E6" s="249"/>
      <c r="F6" s="249"/>
      <c r="G6" s="249"/>
      <c r="H6" s="254" t="s">
        <v>399</v>
      </c>
      <c r="I6" s="111" t="s">
        <v>400</v>
      </c>
      <c r="J6" s="256">
        <v>0</v>
      </c>
      <c r="K6" s="257"/>
      <c r="L6" s="41"/>
      <c r="M6" s="41"/>
      <c r="N6" s="41"/>
    </row>
    <row r="7" spans="1:14" ht="27" customHeight="1" x14ac:dyDescent="0.4">
      <c r="A7" s="128"/>
      <c r="B7" s="127"/>
      <c r="C7" s="250"/>
      <c r="D7" s="251"/>
      <c r="E7" s="251"/>
      <c r="F7" s="251"/>
      <c r="G7" s="251"/>
      <c r="H7" s="255"/>
      <c r="I7" s="258" t="s">
        <v>401</v>
      </c>
      <c r="J7" s="260" t="s">
        <v>406</v>
      </c>
      <c r="K7" s="261"/>
      <c r="L7" s="41"/>
      <c r="M7" s="41"/>
      <c r="N7" s="41"/>
    </row>
    <row r="8" spans="1:14" ht="27" customHeight="1" x14ac:dyDescent="0.4">
      <c r="A8" s="206"/>
      <c r="B8" s="207"/>
      <c r="C8" s="252"/>
      <c r="D8" s="253"/>
      <c r="E8" s="253"/>
      <c r="F8" s="253"/>
      <c r="G8" s="253"/>
      <c r="H8" s="42" t="s">
        <v>670</v>
      </c>
      <c r="I8" s="259"/>
      <c r="J8" s="196" t="s">
        <v>405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414</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2</v>
      </c>
      <c r="D26" s="50">
        <v>8</v>
      </c>
      <c r="E26" s="50">
        <v>8</v>
      </c>
      <c r="F26" s="50" t="s">
        <v>85</v>
      </c>
      <c r="G26" s="50" t="s">
        <v>85</v>
      </c>
      <c r="H26" s="50" t="s">
        <v>85</v>
      </c>
      <c r="I26" s="184">
        <f>SUM(C26:H26)</f>
        <v>18</v>
      </c>
      <c r="J26" s="185"/>
      <c r="K26" s="51" t="s">
        <v>16</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c r="D29" s="56"/>
      <c r="E29" s="56"/>
      <c r="F29" s="56"/>
      <c r="G29" s="56"/>
      <c r="H29" s="56"/>
      <c r="I29" s="56"/>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c r="D32" s="162"/>
      <c r="E32" s="163"/>
      <c r="F32" s="161"/>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c r="G39" s="174"/>
      <c r="H39" s="175"/>
      <c r="I39" s="173"/>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c r="H46" s="62"/>
      <c r="I46" s="104"/>
      <c r="J46" s="139"/>
      <c r="K46" s="140"/>
    </row>
    <row r="47" spans="1:11" ht="20.25" customHeight="1" x14ac:dyDescent="0.4">
      <c r="A47" s="126"/>
      <c r="B47" s="146"/>
      <c r="C47" s="157" t="s">
        <v>470</v>
      </c>
      <c r="D47" s="158"/>
      <c r="E47" s="138"/>
      <c r="F47" s="138"/>
      <c r="G47" s="104"/>
      <c r="H47" s="62"/>
      <c r="I47" s="104"/>
      <c r="J47" s="139"/>
      <c r="K47" s="140"/>
    </row>
    <row r="48" spans="1:11" ht="20.25" customHeight="1" x14ac:dyDescent="0.4">
      <c r="A48" s="126"/>
      <c r="B48" s="146"/>
      <c r="C48" s="157" t="s">
        <v>476</v>
      </c>
      <c r="D48" s="158"/>
      <c r="E48" s="138"/>
      <c r="F48" s="138"/>
      <c r="G48" s="104"/>
      <c r="H48" s="62"/>
      <c r="I48" s="104"/>
      <c r="J48" s="139"/>
      <c r="K48" s="140"/>
    </row>
    <row r="49" spans="1:14" ht="20.25" customHeight="1" x14ac:dyDescent="0.4">
      <c r="A49" s="126"/>
      <c r="B49" s="146"/>
      <c r="C49" s="157" t="s">
        <v>477</v>
      </c>
      <c r="D49" s="158"/>
      <c r="E49" s="138"/>
      <c r="F49" s="138"/>
      <c r="G49" s="104"/>
      <c r="H49" s="62"/>
      <c r="I49" s="104"/>
      <c r="J49" s="139"/>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3" priority="2" stopIfTrue="1">
      <formula>$K$4=""</formula>
    </cfRule>
  </conditionalFormatting>
  <conditionalFormatting sqref="G1:H1 C5:E5 G5:K5 H8 C6:G11 H11 C22:F22 G29 G46:K46 E47:K49 J6:K6 C2:C3 C26:I27 K26:K27 C12 C29:E29 K3 I2 J8:K8 J7">
    <cfRule type="containsBlanks" dxfId="32"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 priority="4">
      <formula>LEN(TRIM(C24))=0</formula>
    </cfRule>
  </conditionalFormatting>
  <conditionalFormatting sqref="E24:F24">
    <cfRule type="containsBlanks" dxfId="30" priority="3">
      <formula>LEN(TRIM(E24))=0</formula>
    </cfRule>
  </conditionalFormatting>
  <conditionalFormatting sqref="J9:K9 J11:K11 J10">
    <cfRule type="containsBlanks" dxfId="2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45545</v>
      </c>
      <c r="H1" s="229"/>
      <c r="I1" s="33" t="s">
        <v>390</v>
      </c>
      <c r="J1" s="230">
        <v>45748</v>
      </c>
      <c r="K1" s="231"/>
      <c r="L1" s="34"/>
      <c r="M1" s="34"/>
      <c r="N1" s="34"/>
    </row>
    <row r="2" spans="1:14" ht="27" customHeight="1" x14ac:dyDescent="0.4">
      <c r="A2" s="128" t="s">
        <v>391</v>
      </c>
      <c r="B2" s="127"/>
      <c r="C2" s="232" t="s">
        <v>1377</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385</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1378</v>
      </c>
      <c r="D5" s="265"/>
      <c r="E5" s="266"/>
      <c r="F5" s="40" t="s">
        <v>396</v>
      </c>
      <c r="G5" s="268" t="str">
        <f>HYPERLINK("https://www.morinomachi-childcare.jp/index.html")</f>
        <v>https://www.morinomachi-childcare.jp/index.html</v>
      </c>
      <c r="H5" s="265"/>
      <c r="I5" s="265"/>
      <c r="J5" s="265"/>
      <c r="K5" s="267"/>
      <c r="L5" s="37"/>
      <c r="M5" s="37"/>
      <c r="N5" s="37"/>
    </row>
    <row r="6" spans="1:14" ht="27" customHeight="1" x14ac:dyDescent="0.4">
      <c r="A6" s="181" t="s">
        <v>398</v>
      </c>
      <c r="B6" s="125"/>
      <c r="C6" s="358" t="s">
        <v>1379</v>
      </c>
      <c r="D6" s="249"/>
      <c r="E6" s="249"/>
      <c r="F6" s="249"/>
      <c r="G6" s="249"/>
      <c r="H6" s="254" t="s">
        <v>399</v>
      </c>
      <c r="I6" s="111" t="s">
        <v>400</v>
      </c>
      <c r="J6" s="256">
        <v>8</v>
      </c>
      <c r="K6" s="257"/>
      <c r="L6" s="41"/>
      <c r="M6" s="41"/>
      <c r="N6" s="41"/>
    </row>
    <row r="7" spans="1:14" ht="27" customHeight="1" x14ac:dyDescent="0.4">
      <c r="A7" s="128"/>
      <c r="B7" s="127"/>
      <c r="C7" s="250"/>
      <c r="D7" s="251"/>
      <c r="E7" s="251"/>
      <c r="F7" s="251"/>
      <c r="G7" s="251"/>
      <c r="H7" s="255"/>
      <c r="I7" s="258" t="s">
        <v>401</v>
      </c>
      <c r="J7" s="260" t="s">
        <v>1380</v>
      </c>
      <c r="K7" s="261"/>
      <c r="L7" s="41"/>
      <c r="M7" s="41"/>
      <c r="N7" s="41"/>
    </row>
    <row r="8" spans="1:14" ht="27" customHeight="1" x14ac:dyDescent="0.4">
      <c r="A8" s="206"/>
      <c r="B8" s="207"/>
      <c r="C8" s="252"/>
      <c r="D8" s="253"/>
      <c r="E8" s="253"/>
      <c r="F8" s="253"/>
      <c r="G8" s="253"/>
      <c r="H8" s="42" t="s">
        <v>1381</v>
      </c>
      <c r="I8" s="259"/>
      <c r="J8" s="196">
        <v>4</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1382</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523</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508</v>
      </c>
      <c r="D24" s="203"/>
      <c r="E24" s="202" t="s">
        <v>420</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10</v>
      </c>
      <c r="E26" s="50">
        <v>11</v>
      </c>
      <c r="F26" s="50">
        <v>12</v>
      </c>
      <c r="G26" s="50">
        <v>12</v>
      </c>
      <c r="H26" s="50">
        <v>12</v>
      </c>
      <c r="I26" s="184">
        <f>SUM(C26:H26)</f>
        <v>60</v>
      </c>
      <c r="J26" s="185"/>
      <c r="K26" s="51" t="s">
        <v>17</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15</v>
      </c>
      <c r="F29" s="56">
        <v>0</v>
      </c>
      <c r="G29" s="56">
        <v>0</v>
      </c>
      <c r="H29" s="56">
        <v>1</v>
      </c>
      <c r="I29" s="56">
        <v>0</v>
      </c>
      <c r="J29" s="56">
        <v>0</v>
      </c>
      <c r="K29" s="57"/>
      <c r="L29" s="47"/>
      <c r="M29" s="47"/>
      <c r="N29" s="47"/>
    </row>
    <row r="30" spans="1:14" ht="27" customHeight="1" thickBot="1" x14ac:dyDescent="0.45">
      <c r="A30" s="103"/>
      <c r="B30" s="58" t="s">
        <v>444</v>
      </c>
      <c r="C30" s="59" t="s">
        <v>445</v>
      </c>
      <c r="D30" s="59" t="s">
        <v>445</v>
      </c>
      <c r="E30" s="59">
        <v>5</v>
      </c>
      <c r="F30" s="59">
        <v>0</v>
      </c>
      <c r="G30" s="59">
        <v>4</v>
      </c>
      <c r="H30" s="59">
        <v>0</v>
      </c>
      <c r="I30" s="59">
        <v>4</v>
      </c>
      <c r="J30" s="59">
        <v>1</v>
      </c>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1383</v>
      </c>
      <c r="D32" s="162"/>
      <c r="E32" s="163"/>
      <c r="F32" s="161" t="s">
        <v>1384</v>
      </c>
      <c r="G32" s="162"/>
      <c r="H32" s="163"/>
      <c r="I32" s="161" t="s">
        <v>1385</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1386</v>
      </c>
      <c r="D39" s="174"/>
      <c r="E39" s="175"/>
      <c r="F39" s="173" t="s">
        <v>1387</v>
      </c>
      <c r="G39" s="174"/>
      <c r="H39" s="175"/>
      <c r="I39" s="173" t="s">
        <v>1388</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713</v>
      </c>
      <c r="I46" s="104" t="s">
        <v>468</v>
      </c>
      <c r="J46" s="139" t="s">
        <v>544</v>
      </c>
      <c r="K46" s="140"/>
    </row>
    <row r="47" spans="1:11" ht="20.25" customHeight="1" x14ac:dyDescent="0.4">
      <c r="A47" s="126"/>
      <c r="B47" s="146"/>
      <c r="C47" s="157" t="s">
        <v>470</v>
      </c>
      <c r="D47" s="158"/>
      <c r="E47" s="138" t="s">
        <v>471</v>
      </c>
      <c r="F47" s="138"/>
      <c r="G47" s="104" t="s">
        <v>472</v>
      </c>
      <c r="H47" s="62" t="s">
        <v>1313</v>
      </c>
      <c r="I47" s="104" t="s">
        <v>718</v>
      </c>
      <c r="J47" s="139" t="s">
        <v>544</v>
      </c>
      <c r="K47" s="140"/>
    </row>
    <row r="48" spans="1:11" ht="20.25" customHeight="1" x14ac:dyDescent="0.4">
      <c r="A48" s="126"/>
      <c r="B48" s="146"/>
      <c r="C48" s="157" t="s">
        <v>476</v>
      </c>
      <c r="D48" s="158"/>
      <c r="E48" s="138" t="s">
        <v>465</v>
      </c>
      <c r="F48" s="138"/>
      <c r="G48" s="104" t="s">
        <v>541</v>
      </c>
      <c r="H48" s="62" t="s">
        <v>1389</v>
      </c>
      <c r="I48" s="104" t="s">
        <v>579</v>
      </c>
      <c r="J48" s="139" t="s">
        <v>544</v>
      </c>
      <c r="K48" s="140"/>
    </row>
    <row r="49" spans="1:14" ht="20.25" customHeight="1" x14ac:dyDescent="0.4">
      <c r="A49" s="126"/>
      <c r="B49" s="146"/>
      <c r="C49" s="157" t="s">
        <v>477</v>
      </c>
      <c r="D49" s="158"/>
      <c r="E49" s="138" t="s">
        <v>478</v>
      </c>
      <c r="F49" s="138"/>
      <c r="G49" s="104" t="s">
        <v>466</v>
      </c>
      <c r="H49" s="62" t="s">
        <v>1390</v>
      </c>
      <c r="I49" s="104" t="s">
        <v>468</v>
      </c>
      <c r="J49" s="139" t="s">
        <v>544</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1391</v>
      </c>
      <c r="D55" s="153"/>
      <c r="E55" s="154" t="s">
        <v>465</v>
      </c>
      <c r="F55" s="154"/>
      <c r="G55" s="106" t="s">
        <v>1392</v>
      </c>
      <c r="H55" s="66" t="s">
        <v>1392</v>
      </c>
      <c r="I55" s="66" t="s">
        <v>1392</v>
      </c>
      <c r="J55" s="155" t="s">
        <v>1393</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1394</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8" priority="3">
      <formula>LEN(TRIM(C24))=0</formula>
    </cfRule>
  </conditionalFormatting>
  <conditionalFormatting sqref="C9:G11 J9:K11 H11 C27:I27 K27">
    <cfRule type="expression" dxfId="27" priority="2" stopIfTrue="1">
      <formula>$K$4=""</formula>
    </cfRule>
  </conditionalFormatting>
  <conditionalFormatting sqref="E47:K49 C6:G11 H11 C26:I27 K26:K27 G1:H1 I2 C2:C3 K3 C5:E5 G5:K5 J6:K6 J7 H8 C12 C22:F22 C29:E29 G29 G46:K46">
    <cfRule type="containsBlanks" dxfId="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3F838-B570-43EF-8FE1-9670C73A385A}">
  <dimension ref="A1:N66"/>
  <sheetViews>
    <sheetView view="pageBreakPreview" zoomScaleNormal="100" zoomScaleSheetLayoutView="100" workbookViewId="0">
      <selection sqref="A1:B1"/>
    </sheetView>
  </sheetViews>
  <sheetFormatPr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c r="H1" s="229"/>
      <c r="I1" s="33" t="s">
        <v>390</v>
      </c>
      <c r="J1" s="230">
        <v>45748</v>
      </c>
      <c r="K1" s="231"/>
      <c r="L1" s="34"/>
      <c r="M1" s="34"/>
      <c r="N1" s="34"/>
    </row>
    <row r="2" spans="1:14" ht="27" customHeight="1" x14ac:dyDescent="0.4">
      <c r="A2" s="128" t="s">
        <v>391</v>
      </c>
      <c r="B2" s="127"/>
      <c r="C2" s="232" t="s">
        <v>1658</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386</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1659</v>
      </c>
      <c r="D5" s="265"/>
      <c r="E5" s="266"/>
      <c r="F5" s="40" t="s">
        <v>396</v>
      </c>
      <c r="G5" s="268" t="str">
        <f>HYPERLINK("https://www.serio-corp.com/")</f>
        <v>https://www.serio-corp.com/</v>
      </c>
      <c r="H5" s="265"/>
      <c r="I5" s="265"/>
      <c r="J5" s="265"/>
      <c r="K5" s="267"/>
      <c r="L5" s="37"/>
      <c r="M5" s="37"/>
      <c r="N5" s="37"/>
    </row>
    <row r="6" spans="1:14" ht="27" customHeight="1" x14ac:dyDescent="0.4">
      <c r="A6" s="181" t="s">
        <v>398</v>
      </c>
      <c r="B6" s="125"/>
      <c r="C6" s="248" t="s">
        <v>1660</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1124</v>
      </c>
      <c r="K7" s="261"/>
      <c r="L7" s="41"/>
      <c r="M7" s="41"/>
      <c r="N7" s="41"/>
    </row>
    <row r="8" spans="1:14" ht="27" customHeight="1" x14ac:dyDescent="0.4">
      <c r="A8" s="206"/>
      <c r="B8" s="207"/>
      <c r="C8" s="252"/>
      <c r="D8" s="253"/>
      <c r="E8" s="253"/>
      <c r="F8" s="253"/>
      <c r="G8" s="253"/>
      <c r="H8" s="42" t="s">
        <v>519</v>
      </c>
      <c r="I8" s="259"/>
      <c r="J8" s="196">
        <v>12</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1661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522</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525</v>
      </c>
      <c r="D24" s="203"/>
      <c r="E24" s="202" t="s">
        <v>526</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3</v>
      </c>
      <c r="D26" s="50">
        <v>10</v>
      </c>
      <c r="E26" s="50">
        <v>11</v>
      </c>
      <c r="F26" s="50">
        <v>11</v>
      </c>
      <c r="G26" s="50">
        <v>12</v>
      </c>
      <c r="H26" s="50">
        <v>5</v>
      </c>
      <c r="I26" s="184">
        <f>SUM(C26:H26)</f>
        <v>52</v>
      </c>
      <c r="J26" s="185"/>
      <c r="K26" s="51" t="s">
        <v>1662</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13</v>
      </c>
      <c r="F29" s="56">
        <v>3</v>
      </c>
      <c r="G29" s="56">
        <v>3</v>
      </c>
      <c r="H29" s="56">
        <v>1</v>
      </c>
      <c r="I29" s="56">
        <v>3</v>
      </c>
      <c r="J29" s="56"/>
      <c r="K29" s="57"/>
      <c r="L29" s="47"/>
      <c r="M29" s="47"/>
      <c r="N29" s="47"/>
    </row>
    <row r="30" spans="1:14" ht="27" customHeight="1" thickBot="1" x14ac:dyDescent="0.45">
      <c r="A30" s="103"/>
      <c r="B30" s="58" t="s">
        <v>444</v>
      </c>
      <c r="C30" s="59" t="s">
        <v>445</v>
      </c>
      <c r="D30" s="59" t="s">
        <v>445</v>
      </c>
      <c r="E30" s="59">
        <v>5</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1663</v>
      </c>
      <c r="D32" s="162"/>
      <c r="E32" s="163"/>
      <c r="F32" s="161" t="s">
        <v>1664</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c r="D39" s="174"/>
      <c r="E39" s="175"/>
      <c r="F39" s="173" t="s">
        <v>1665</v>
      </c>
      <c r="G39" s="174"/>
      <c r="H39" s="175"/>
      <c r="I39" s="173" t="s">
        <v>1666</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1667</v>
      </c>
      <c r="H46" s="62" t="s">
        <v>1668</v>
      </c>
      <c r="I46" s="104" t="s">
        <v>468</v>
      </c>
      <c r="J46" s="139" t="s">
        <v>544</v>
      </c>
      <c r="K46" s="140"/>
    </row>
    <row r="47" spans="1:11" ht="20.25" customHeight="1" x14ac:dyDescent="0.4">
      <c r="A47" s="126"/>
      <c r="B47" s="146"/>
      <c r="C47" s="157" t="s">
        <v>470</v>
      </c>
      <c r="D47" s="158"/>
      <c r="E47" s="138" t="s">
        <v>471</v>
      </c>
      <c r="F47" s="138"/>
      <c r="G47" s="104" t="s">
        <v>472</v>
      </c>
      <c r="H47" s="62" t="s">
        <v>575</v>
      </c>
      <c r="I47" s="104" t="s">
        <v>1241</v>
      </c>
      <c r="J47" s="139" t="s">
        <v>544</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t="s">
        <v>1669</v>
      </c>
      <c r="F50" s="160"/>
      <c r="G50" s="104" t="s">
        <v>1667</v>
      </c>
      <c r="H50" s="62" t="s">
        <v>1670</v>
      </c>
      <c r="I50" s="104" t="s">
        <v>468</v>
      </c>
      <c r="J50" s="139" t="s">
        <v>544</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724</v>
      </c>
      <c r="F55" s="154"/>
      <c r="G55" s="106" t="s">
        <v>1671</v>
      </c>
      <c r="H55" s="66" t="s">
        <v>1672</v>
      </c>
      <c r="I55" s="66"/>
      <c r="J55" s="155" t="s">
        <v>849</v>
      </c>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1673</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4" priority="2" stopIfTrue="1">
      <formula>$K$4=""</formula>
    </cfRule>
  </conditionalFormatting>
  <conditionalFormatting sqref="G1:H1 C5:E5 G5:K5 H8 C6:G11 H11 C22:F22 G29 G46:K46 E47:K49 J6:K6 C2:C3 C26:I27 K26:K27 C12 C29:E29 K3 I2 J8:K8 J7">
    <cfRule type="containsBlanks" dxfId="2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 priority="4">
      <formula>LEN(TRIM(C24))=0</formula>
    </cfRule>
  </conditionalFormatting>
  <conditionalFormatting sqref="E24:F24">
    <cfRule type="containsBlanks" dxfId="21" priority="3">
      <formula>LEN(TRIM(E24))=0</formula>
    </cfRule>
  </conditionalFormatting>
  <conditionalFormatting sqref="J9:K9 J11:K11 J10">
    <cfRule type="containsBlanks" dxfId="2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B4AC0A0-B270-490E-BEF8-117A1CA97979}">
      <formula1>0</formula1>
    </dataValidation>
    <dataValidation type="list" allowBlank="1" showInputMessage="1" showErrorMessage="1" sqref="J2:K2" xr:uid="{BFCFC7E3-F69B-456B-9B11-2DD1C37E9740}">
      <formula1>"保育所,認定こども園,小規模保育事業"</formula1>
    </dataValidation>
  </dataValidations>
  <hyperlinks>
    <hyperlink ref="A1:B1" location="公表用一覧!A1" display=" &lt;戻る" xr:uid="{6ED9FAF8-31CD-41AE-96B7-F061E965601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227" t="s">
        <v>388</v>
      </c>
      <c r="B1" s="227"/>
      <c r="C1" s="72"/>
      <c r="D1" s="72"/>
      <c r="E1" s="73"/>
      <c r="F1" s="32" t="s">
        <v>389</v>
      </c>
      <c r="G1" s="228">
        <v>45555</v>
      </c>
      <c r="H1" s="229"/>
      <c r="I1" s="33" t="s">
        <v>390</v>
      </c>
      <c r="J1" s="230">
        <v>45748</v>
      </c>
      <c r="K1" s="231"/>
      <c r="L1" s="34"/>
      <c r="M1" s="34"/>
      <c r="N1" s="34"/>
    </row>
    <row r="2" spans="1:14" ht="27" customHeight="1" x14ac:dyDescent="0.4">
      <c r="A2" s="128" t="s">
        <v>391</v>
      </c>
      <c r="B2" s="127"/>
      <c r="C2" s="232" t="s">
        <v>1728</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387</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1729</v>
      </c>
      <c r="D5" s="265"/>
      <c r="E5" s="266"/>
      <c r="F5" s="40" t="s">
        <v>396</v>
      </c>
      <c r="G5" s="268" t="str">
        <f>HYPERLINK("https://otakanomori.pluskids-hoikuen.com/")</f>
        <v>https://otakanomori.pluskids-hoikuen.com/</v>
      </c>
      <c r="H5" s="265"/>
      <c r="I5" s="265"/>
      <c r="J5" s="265"/>
      <c r="K5" s="267"/>
      <c r="L5" s="37"/>
      <c r="M5" s="37"/>
      <c r="N5" s="37"/>
    </row>
    <row r="6" spans="1:14" ht="27" customHeight="1" x14ac:dyDescent="0.4">
      <c r="A6" s="181" t="s">
        <v>398</v>
      </c>
      <c r="B6" s="125"/>
      <c r="C6" s="358" t="s">
        <v>1730</v>
      </c>
      <c r="D6" s="249"/>
      <c r="E6" s="249"/>
      <c r="F6" s="249"/>
      <c r="G6" s="249"/>
      <c r="H6" s="254" t="s">
        <v>399</v>
      </c>
      <c r="I6" s="111" t="s">
        <v>400</v>
      </c>
      <c r="J6" s="256">
        <v>2</v>
      </c>
      <c r="K6" s="257"/>
      <c r="L6" s="41"/>
      <c r="M6" s="41"/>
      <c r="N6" s="41"/>
    </row>
    <row r="7" spans="1:14" ht="27" customHeight="1" x14ac:dyDescent="0.4">
      <c r="A7" s="128"/>
      <c r="B7" s="127"/>
      <c r="C7" s="250"/>
      <c r="D7" s="251"/>
      <c r="E7" s="251"/>
      <c r="F7" s="251"/>
      <c r="G7" s="251"/>
      <c r="H7" s="255"/>
      <c r="I7" s="258" t="s">
        <v>401</v>
      </c>
      <c r="J7" s="260" t="s">
        <v>1731</v>
      </c>
      <c r="K7" s="261"/>
      <c r="L7" s="41"/>
      <c r="M7" s="41"/>
      <c r="N7" s="41"/>
    </row>
    <row r="8" spans="1:14" ht="27" customHeight="1" x14ac:dyDescent="0.4">
      <c r="A8" s="206"/>
      <c r="B8" s="207"/>
      <c r="C8" s="252"/>
      <c r="D8" s="253"/>
      <c r="E8" s="253"/>
      <c r="F8" s="253"/>
      <c r="G8" s="253"/>
      <c r="H8" s="42" t="s">
        <v>670</v>
      </c>
      <c r="I8" s="259"/>
      <c r="J8" s="196">
        <v>1</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1732</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85</v>
      </c>
      <c r="K22" s="199"/>
      <c r="L22" s="41"/>
      <c r="M22" s="41"/>
      <c r="N22" s="41"/>
    </row>
    <row r="23" spans="1:14" ht="27" customHeight="1" x14ac:dyDescent="0.4">
      <c r="A23" s="128"/>
      <c r="B23" s="127"/>
      <c r="C23" s="200" t="s">
        <v>417</v>
      </c>
      <c r="D23" s="201"/>
      <c r="E23" s="200" t="s">
        <v>418</v>
      </c>
      <c r="F23" s="201"/>
      <c r="G23" s="223"/>
      <c r="H23" s="224"/>
      <c r="I23" s="43" t="s">
        <v>419</v>
      </c>
      <c r="J23" s="198" t="s">
        <v>85</v>
      </c>
      <c r="K23" s="199"/>
      <c r="L23" s="41"/>
      <c r="M23" s="41"/>
      <c r="N23" s="41"/>
    </row>
    <row r="24" spans="1:14" ht="27" customHeight="1" x14ac:dyDescent="0.4">
      <c r="A24" s="206"/>
      <c r="B24" s="207"/>
      <c r="C24" s="202" t="s">
        <v>508</v>
      </c>
      <c r="D24" s="203"/>
      <c r="E24" s="202" t="s">
        <v>420</v>
      </c>
      <c r="F24" s="203"/>
      <c r="G24" s="225"/>
      <c r="H24" s="226"/>
      <c r="I24" s="44" t="s">
        <v>421</v>
      </c>
      <c r="J24" s="204" t="s">
        <v>85</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0</v>
      </c>
      <c r="D26" s="50">
        <v>8</v>
      </c>
      <c r="E26" s="50">
        <v>8</v>
      </c>
      <c r="F26" s="50">
        <v>10</v>
      </c>
      <c r="G26" s="50">
        <v>10</v>
      </c>
      <c r="H26" s="50">
        <v>10</v>
      </c>
      <c r="I26" s="184">
        <f>SUM(C26:H26)</f>
        <v>46</v>
      </c>
      <c r="J26" s="185"/>
      <c r="K26" s="51" t="s">
        <v>279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12</v>
      </c>
      <c r="F29" s="56">
        <v>1</v>
      </c>
      <c r="G29" s="56">
        <v>1</v>
      </c>
      <c r="H29" s="56">
        <v>1</v>
      </c>
      <c r="I29" s="56"/>
      <c r="J29" s="56">
        <v>2</v>
      </c>
      <c r="K29" s="57"/>
      <c r="L29" s="47"/>
      <c r="M29" s="47"/>
      <c r="N29" s="47"/>
    </row>
    <row r="30" spans="1:14" ht="27" customHeight="1" thickBot="1" x14ac:dyDescent="0.45">
      <c r="A30" s="103"/>
      <c r="B30" s="58" t="s">
        <v>444</v>
      </c>
      <c r="C30" s="59" t="s">
        <v>445</v>
      </c>
      <c r="D30" s="59" t="s">
        <v>445</v>
      </c>
      <c r="E30" s="59">
        <v>3</v>
      </c>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1733</v>
      </c>
      <c r="D32" s="162"/>
      <c r="E32" s="163"/>
      <c r="F32" s="161" t="s">
        <v>1341</v>
      </c>
      <c r="G32" s="162"/>
      <c r="H32" s="163"/>
      <c r="I32" s="161" t="s">
        <v>1734</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1735</v>
      </c>
      <c r="D39" s="174"/>
      <c r="E39" s="175"/>
      <c r="F39" s="173" t="s">
        <v>1736</v>
      </c>
      <c r="G39" s="174"/>
      <c r="H39" s="175"/>
      <c r="I39" s="173" t="s">
        <v>1737</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1738</v>
      </c>
      <c r="I46" s="104" t="s">
        <v>468</v>
      </c>
      <c r="J46" s="139" t="s">
        <v>1739</v>
      </c>
      <c r="K46" s="140"/>
    </row>
    <row r="47" spans="1:11" ht="20.25" customHeight="1" x14ac:dyDescent="0.4">
      <c r="A47" s="126"/>
      <c r="B47" s="146"/>
      <c r="C47" s="157" t="s">
        <v>470</v>
      </c>
      <c r="D47" s="158"/>
      <c r="E47" s="138" t="s">
        <v>1740</v>
      </c>
      <c r="F47" s="138"/>
      <c r="G47" s="104" t="s">
        <v>1741</v>
      </c>
      <c r="H47" s="62" t="s">
        <v>1742</v>
      </c>
      <c r="I47" s="104" t="s">
        <v>718</v>
      </c>
      <c r="J47" s="139" t="s">
        <v>475</v>
      </c>
      <c r="K47" s="140"/>
    </row>
    <row r="48" spans="1:11" ht="20.25" customHeight="1" x14ac:dyDescent="0.4">
      <c r="A48" s="126"/>
      <c r="B48" s="146"/>
      <c r="C48" s="157" t="s">
        <v>476</v>
      </c>
      <c r="D48" s="158"/>
      <c r="E48" s="138" t="s">
        <v>397</v>
      </c>
      <c r="F48" s="138"/>
      <c r="G48" s="104"/>
      <c r="H48" s="62"/>
      <c r="I48" s="104"/>
      <c r="J48" s="139"/>
      <c r="K48" s="140"/>
    </row>
    <row r="49" spans="1:14" ht="20.25" customHeight="1" x14ac:dyDescent="0.4">
      <c r="A49" s="126"/>
      <c r="B49" s="146"/>
      <c r="C49" s="157" t="s">
        <v>477</v>
      </c>
      <c r="D49" s="158"/>
      <c r="E49" s="138" t="s">
        <v>1743</v>
      </c>
      <c r="F49" s="138"/>
      <c r="G49" s="104" t="s">
        <v>466</v>
      </c>
      <c r="H49" s="62" t="s">
        <v>1744</v>
      </c>
      <c r="I49" s="104" t="s">
        <v>468</v>
      </c>
      <c r="J49" s="139" t="s">
        <v>1745</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551</v>
      </c>
      <c r="D55" s="153"/>
      <c r="E55" s="154" t="s">
        <v>1746</v>
      </c>
      <c r="F55" s="154"/>
      <c r="G55" s="106" t="s">
        <v>725</v>
      </c>
      <c r="H55" s="66">
        <v>2400</v>
      </c>
      <c r="I55" s="66">
        <v>0</v>
      </c>
      <c r="J55" s="155" t="s">
        <v>1747</v>
      </c>
      <c r="K55" s="156"/>
    </row>
    <row r="56" spans="1:14" ht="20.25" customHeight="1" x14ac:dyDescent="0.4">
      <c r="A56" s="126"/>
      <c r="B56" s="146"/>
      <c r="C56" s="136" t="s">
        <v>1748</v>
      </c>
      <c r="D56" s="137"/>
      <c r="E56" s="138" t="s">
        <v>1746</v>
      </c>
      <c r="F56" s="138"/>
      <c r="G56" s="104" t="s">
        <v>725</v>
      </c>
      <c r="H56" s="67">
        <v>1400</v>
      </c>
      <c r="I56" s="67">
        <v>3300</v>
      </c>
      <c r="J56" s="139" t="s">
        <v>1747</v>
      </c>
      <c r="K56" s="140"/>
    </row>
    <row r="57" spans="1:14" ht="20.25" customHeight="1" x14ac:dyDescent="0.4">
      <c r="A57" s="126"/>
      <c r="B57" s="146"/>
      <c r="C57" s="136" t="s">
        <v>513</v>
      </c>
      <c r="D57" s="137"/>
      <c r="E57" s="138" t="s">
        <v>1749</v>
      </c>
      <c r="F57" s="138"/>
      <c r="G57" s="104" t="s">
        <v>1750</v>
      </c>
      <c r="H57" s="67" t="s">
        <v>397</v>
      </c>
      <c r="I57" s="67" t="s">
        <v>397</v>
      </c>
      <c r="J57" s="139" t="s">
        <v>492</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1751</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c r="H1" s="229"/>
      <c r="I1" s="33" t="s">
        <v>390</v>
      </c>
      <c r="J1" s="230">
        <v>45748</v>
      </c>
      <c r="K1" s="231"/>
      <c r="L1" s="34"/>
      <c r="M1" s="34"/>
      <c r="N1" s="34"/>
    </row>
    <row r="2" spans="1:14" ht="27" customHeight="1" x14ac:dyDescent="0.4">
      <c r="A2" s="128" t="s">
        <v>391</v>
      </c>
      <c r="B2" s="127"/>
      <c r="C2" s="232" t="s">
        <v>1586</v>
      </c>
      <c r="D2" s="233"/>
      <c r="E2" s="233"/>
      <c r="F2" s="233"/>
      <c r="G2" s="233"/>
      <c r="H2" s="234"/>
      <c r="I2" s="36" t="s">
        <v>95</v>
      </c>
      <c r="J2" s="238" t="s">
        <v>392</v>
      </c>
      <c r="K2" s="239"/>
      <c r="L2" s="37"/>
      <c r="M2" s="37"/>
      <c r="N2" s="37"/>
    </row>
    <row r="3" spans="1:14" ht="27" customHeight="1" x14ac:dyDescent="0.4">
      <c r="A3" s="128"/>
      <c r="B3" s="127"/>
      <c r="C3" s="232"/>
      <c r="D3" s="233"/>
      <c r="E3" s="233"/>
      <c r="F3" s="233"/>
      <c r="G3" s="233"/>
      <c r="H3" s="234"/>
      <c r="I3" s="240" t="s">
        <v>393</v>
      </c>
      <c r="J3" s="241"/>
      <c r="K3" s="38">
        <v>388</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1587</v>
      </c>
      <c r="D5" s="265"/>
      <c r="E5" s="266"/>
      <c r="F5" s="40" t="s">
        <v>396</v>
      </c>
      <c r="G5" s="268" t="str">
        <f>HYPERLINK("http://www.makoto-hoikuen.jp/")</f>
        <v>http://www.makoto-hoikuen.jp/</v>
      </c>
      <c r="H5" s="265"/>
      <c r="I5" s="265"/>
      <c r="J5" s="265"/>
      <c r="K5" s="267"/>
      <c r="L5" s="37"/>
      <c r="M5" s="37"/>
      <c r="N5" s="37"/>
    </row>
    <row r="6" spans="1:14" ht="27" customHeight="1" x14ac:dyDescent="0.4">
      <c r="A6" s="181" t="s">
        <v>398</v>
      </c>
      <c r="B6" s="125"/>
      <c r="C6" s="248" t="s">
        <v>1588</v>
      </c>
      <c r="D6" s="249"/>
      <c r="E6" s="249"/>
      <c r="F6" s="249"/>
      <c r="G6" s="249"/>
      <c r="H6" s="254" t="s">
        <v>399</v>
      </c>
      <c r="I6" s="111" t="s">
        <v>400</v>
      </c>
      <c r="J6" s="256">
        <v>30</v>
      </c>
      <c r="K6" s="257"/>
      <c r="L6" s="41"/>
      <c r="M6" s="41"/>
      <c r="N6" s="41"/>
    </row>
    <row r="7" spans="1:14" ht="27" customHeight="1" x14ac:dyDescent="0.4">
      <c r="A7" s="128"/>
      <c r="B7" s="127"/>
      <c r="C7" s="250"/>
      <c r="D7" s="251"/>
      <c r="E7" s="251"/>
      <c r="F7" s="251"/>
      <c r="G7" s="251"/>
      <c r="H7" s="255"/>
      <c r="I7" s="258" t="s">
        <v>401</v>
      </c>
      <c r="J7" s="260" t="s">
        <v>1589</v>
      </c>
      <c r="K7" s="261"/>
      <c r="L7" s="41"/>
      <c r="M7" s="41"/>
      <c r="N7" s="41"/>
    </row>
    <row r="8" spans="1:14" ht="27" customHeight="1" x14ac:dyDescent="0.4">
      <c r="A8" s="206"/>
      <c r="B8" s="207"/>
      <c r="C8" s="252"/>
      <c r="D8" s="253"/>
      <c r="E8" s="253"/>
      <c r="F8" s="253"/>
      <c r="G8" s="253"/>
      <c r="H8" s="42" t="s">
        <v>1590</v>
      </c>
      <c r="I8" s="259"/>
      <c r="J8" s="196">
        <v>15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1591</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523</v>
      </c>
      <c r="F22" s="203"/>
      <c r="G22" s="221"/>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1592</v>
      </c>
      <c r="D24" s="203"/>
      <c r="E24" s="202" t="s">
        <v>1525</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9</v>
      </c>
      <c r="E26" s="50">
        <v>9</v>
      </c>
      <c r="F26" s="50">
        <v>12</v>
      </c>
      <c r="G26" s="50">
        <v>12</v>
      </c>
      <c r="H26" s="50">
        <v>12</v>
      </c>
      <c r="I26" s="184">
        <f>SUM(C26:H26)</f>
        <v>60</v>
      </c>
      <c r="J26" s="185"/>
      <c r="K26" s="51" t="s">
        <v>1593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6</v>
      </c>
      <c r="F29" s="56">
        <v>1</v>
      </c>
      <c r="G29" s="56">
        <v>2</v>
      </c>
      <c r="H29" s="56">
        <v>1</v>
      </c>
      <c r="I29" s="56">
        <v>2</v>
      </c>
      <c r="J29" s="56"/>
      <c r="K29" s="57"/>
      <c r="L29" s="47"/>
      <c r="M29" s="47"/>
      <c r="N29" s="47"/>
    </row>
    <row r="30" spans="1:14" ht="27" customHeight="1" thickBot="1" x14ac:dyDescent="0.45">
      <c r="A30" s="103"/>
      <c r="B30" s="58" t="s">
        <v>444</v>
      </c>
      <c r="C30" s="59" t="s">
        <v>445</v>
      </c>
      <c r="D30" s="59" t="s">
        <v>445</v>
      </c>
      <c r="E30" s="59"/>
      <c r="F30" s="59"/>
      <c r="G30" s="59"/>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1594</v>
      </c>
      <c r="D32" s="162"/>
      <c r="E32" s="163"/>
      <c r="F32" s="161" t="s">
        <v>1595</v>
      </c>
      <c r="G32" s="162"/>
      <c r="H32" s="163"/>
      <c r="I32" s="161" t="s">
        <v>1596</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1597</v>
      </c>
      <c r="D39" s="174"/>
      <c r="E39" s="175"/>
      <c r="F39" s="173" t="s">
        <v>1598</v>
      </c>
      <c r="G39" s="174"/>
      <c r="H39" s="175"/>
      <c r="I39" s="173" t="s">
        <v>1599</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v>7000</v>
      </c>
      <c r="I46" s="104" t="s">
        <v>587</v>
      </c>
      <c r="J46" s="139" t="s">
        <v>535</v>
      </c>
      <c r="K46" s="140"/>
    </row>
    <row r="47" spans="1:11" ht="20.25" customHeight="1" x14ac:dyDescent="0.4">
      <c r="A47" s="126"/>
      <c r="B47" s="146"/>
      <c r="C47" s="157" t="s">
        <v>470</v>
      </c>
      <c r="D47" s="158"/>
      <c r="E47" s="138" t="s">
        <v>1009</v>
      </c>
      <c r="F47" s="138"/>
      <c r="G47" s="104" t="s">
        <v>472</v>
      </c>
      <c r="H47" s="62" t="s">
        <v>1600</v>
      </c>
      <c r="I47" s="104" t="s">
        <v>1601</v>
      </c>
      <c r="J47" s="139" t="s">
        <v>535</v>
      </c>
      <c r="K47" s="140"/>
    </row>
    <row r="48" spans="1:11" ht="20.25" customHeight="1" x14ac:dyDescent="0.4">
      <c r="A48" s="126"/>
      <c r="B48" s="146"/>
      <c r="C48" s="157" t="s">
        <v>476</v>
      </c>
      <c r="D48" s="158"/>
      <c r="E48" s="138" t="s">
        <v>1176</v>
      </c>
      <c r="F48" s="138"/>
      <c r="G48" s="104"/>
      <c r="H48" s="62"/>
      <c r="I48" s="104"/>
      <c r="J48" s="139"/>
      <c r="K48" s="140"/>
    </row>
    <row r="49" spans="1:14" ht="20.25" customHeight="1" x14ac:dyDescent="0.4">
      <c r="A49" s="126"/>
      <c r="B49" s="146"/>
      <c r="C49" s="157" t="s">
        <v>477</v>
      </c>
      <c r="D49" s="158"/>
      <c r="E49" s="138" t="s">
        <v>1393</v>
      </c>
      <c r="F49" s="138"/>
      <c r="G49" s="104" t="s">
        <v>466</v>
      </c>
      <c r="H49" s="62">
        <v>2508</v>
      </c>
      <c r="I49" s="104" t="s">
        <v>587</v>
      </c>
      <c r="J49" s="139" t="s">
        <v>1602</v>
      </c>
      <c r="K49" s="140"/>
      <c r="L49" s="63"/>
      <c r="M49" s="63"/>
      <c r="N49" s="63"/>
    </row>
    <row r="50" spans="1:14" ht="20.25" customHeight="1" x14ac:dyDescent="0.4">
      <c r="A50" s="126"/>
      <c r="B50" s="146"/>
      <c r="C50" s="157" t="s">
        <v>481</v>
      </c>
      <c r="D50" s="158"/>
      <c r="E50" s="160" t="s">
        <v>1603</v>
      </c>
      <c r="F50" s="160"/>
      <c r="G50" s="104" t="s">
        <v>466</v>
      </c>
      <c r="H50" s="62">
        <v>500</v>
      </c>
      <c r="I50" s="104" t="s">
        <v>587</v>
      </c>
      <c r="J50" s="139" t="s">
        <v>535</v>
      </c>
      <c r="K50" s="140"/>
      <c r="L50" s="63"/>
    </row>
    <row r="51" spans="1:14" ht="20.25" customHeight="1" x14ac:dyDescent="0.4">
      <c r="A51" s="126"/>
      <c r="B51" s="146"/>
      <c r="C51" s="157" t="s">
        <v>482</v>
      </c>
      <c r="D51" s="158"/>
      <c r="E51" s="160" t="s">
        <v>1604</v>
      </c>
      <c r="F51" s="160"/>
      <c r="G51" s="104" t="s">
        <v>466</v>
      </c>
      <c r="H51" s="62">
        <v>1265</v>
      </c>
      <c r="I51" s="104" t="s">
        <v>587</v>
      </c>
      <c r="J51" s="139" t="s">
        <v>535</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1605</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dimension ref="A1:N122"/>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45566</v>
      </c>
      <c r="H1" s="229"/>
      <c r="I1" s="33" t="s">
        <v>390</v>
      </c>
      <c r="J1" s="230">
        <v>45748</v>
      </c>
      <c r="K1" s="231"/>
      <c r="L1" s="34"/>
      <c r="M1" s="34"/>
      <c r="N1" s="34"/>
    </row>
    <row r="2" spans="1:14" ht="27" customHeight="1" x14ac:dyDescent="0.4">
      <c r="A2" s="128" t="s">
        <v>391</v>
      </c>
      <c r="B2" s="127"/>
      <c r="C2" s="232" t="s">
        <v>1853</v>
      </c>
      <c r="D2" s="233"/>
      <c r="E2" s="233"/>
      <c r="F2" s="233"/>
      <c r="G2" s="233"/>
      <c r="H2" s="234"/>
      <c r="I2" s="36" t="s">
        <v>95</v>
      </c>
      <c r="J2" s="238"/>
      <c r="K2" s="239"/>
      <c r="L2" s="37"/>
      <c r="M2" s="37"/>
      <c r="N2" s="37"/>
    </row>
    <row r="3" spans="1:14" ht="27" customHeight="1" x14ac:dyDescent="0.4">
      <c r="A3" s="128"/>
      <c r="B3" s="127"/>
      <c r="C3" s="232"/>
      <c r="D3" s="233"/>
      <c r="E3" s="233"/>
      <c r="F3" s="233"/>
      <c r="G3" s="233"/>
      <c r="H3" s="234"/>
      <c r="I3" s="240" t="s">
        <v>393</v>
      </c>
      <c r="J3" s="241"/>
      <c r="K3" s="38">
        <v>389</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1854</v>
      </c>
      <c r="D5" s="265"/>
      <c r="E5" s="266"/>
      <c r="F5" s="40" t="s">
        <v>396</v>
      </c>
      <c r="G5" s="268" t="str">
        <f>HYPERLINK("https://minami-nagareyama.tksg.ed.jp/")</f>
        <v>https://minami-nagareyama.tksg.ed.jp/</v>
      </c>
      <c r="H5" s="265"/>
      <c r="I5" s="265"/>
      <c r="J5" s="265"/>
      <c r="K5" s="267"/>
      <c r="L5" s="37"/>
      <c r="M5" s="37"/>
      <c r="N5" s="37"/>
    </row>
    <row r="6" spans="1:14" ht="27" customHeight="1" x14ac:dyDescent="0.4">
      <c r="A6" s="181" t="s">
        <v>398</v>
      </c>
      <c r="B6" s="125"/>
      <c r="C6" s="358" t="s">
        <v>1855</v>
      </c>
      <c r="D6" s="249"/>
      <c r="E6" s="249"/>
      <c r="F6" s="249"/>
      <c r="G6" s="249"/>
      <c r="H6" s="254" t="s">
        <v>399</v>
      </c>
      <c r="I6" s="111" t="s">
        <v>400</v>
      </c>
      <c r="J6" s="256">
        <v>4</v>
      </c>
      <c r="K6" s="257"/>
      <c r="L6" s="41"/>
      <c r="M6" s="41"/>
      <c r="N6" s="41"/>
    </row>
    <row r="7" spans="1:14" ht="27" customHeight="1" x14ac:dyDescent="0.4">
      <c r="A7" s="128"/>
      <c r="B7" s="127"/>
      <c r="C7" s="250"/>
      <c r="D7" s="251"/>
      <c r="E7" s="251"/>
      <c r="F7" s="251"/>
      <c r="G7" s="251"/>
      <c r="H7" s="255"/>
      <c r="I7" s="258" t="s">
        <v>401</v>
      </c>
      <c r="J7" s="260" t="s">
        <v>679</v>
      </c>
      <c r="K7" s="261"/>
      <c r="L7" s="41"/>
      <c r="M7" s="41"/>
      <c r="N7" s="41"/>
    </row>
    <row r="8" spans="1:14" ht="27" customHeight="1" x14ac:dyDescent="0.4">
      <c r="A8" s="206"/>
      <c r="B8" s="207"/>
      <c r="C8" s="252"/>
      <c r="D8" s="253"/>
      <c r="E8" s="253"/>
      <c r="F8" s="253"/>
      <c r="G8" s="253"/>
      <c r="H8" s="42" t="s">
        <v>1590</v>
      </c>
      <c r="I8" s="259"/>
      <c r="J8" s="196">
        <v>5</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495" t="s">
        <v>1856</v>
      </c>
      <c r="D12" s="500"/>
      <c r="E12" s="500"/>
      <c r="F12" s="500"/>
      <c r="G12" s="500"/>
      <c r="H12" s="500"/>
      <c r="I12" s="500"/>
      <c r="J12" s="500"/>
      <c r="K12" s="501"/>
      <c r="L12" s="41"/>
      <c r="M12" s="41"/>
      <c r="N12" s="41"/>
    </row>
    <row r="13" spans="1:14" ht="27" customHeight="1" x14ac:dyDescent="0.4">
      <c r="A13" s="128"/>
      <c r="B13" s="127"/>
      <c r="C13" s="164"/>
      <c r="D13" s="165"/>
      <c r="E13" s="165"/>
      <c r="F13" s="165"/>
      <c r="G13" s="165"/>
      <c r="H13" s="165"/>
      <c r="I13" s="165"/>
      <c r="J13" s="165"/>
      <c r="K13" s="168"/>
      <c r="L13" s="41"/>
      <c r="M13" s="41"/>
      <c r="N13" s="41"/>
    </row>
    <row r="14" spans="1:14" ht="27" customHeight="1" x14ac:dyDescent="0.4">
      <c r="A14" s="128"/>
      <c r="B14" s="127"/>
      <c r="C14" s="164"/>
      <c r="D14" s="165"/>
      <c r="E14" s="165"/>
      <c r="F14" s="165"/>
      <c r="G14" s="165"/>
      <c r="H14" s="165"/>
      <c r="I14" s="165"/>
      <c r="J14" s="165"/>
      <c r="K14" s="168"/>
      <c r="L14" s="41"/>
      <c r="M14" s="41"/>
      <c r="N14" s="41"/>
    </row>
    <row r="15" spans="1:14" ht="27" customHeight="1" x14ac:dyDescent="0.4">
      <c r="A15" s="128"/>
      <c r="B15" s="127"/>
      <c r="C15" s="164"/>
      <c r="D15" s="165"/>
      <c r="E15" s="165"/>
      <c r="F15" s="165"/>
      <c r="G15" s="165"/>
      <c r="H15" s="165"/>
      <c r="I15" s="165"/>
      <c r="J15" s="165"/>
      <c r="K15" s="168"/>
      <c r="L15" s="41"/>
      <c r="M15" s="41"/>
      <c r="N15" s="41"/>
    </row>
    <row r="16" spans="1:14" ht="27" customHeight="1" x14ac:dyDescent="0.4">
      <c r="A16" s="128"/>
      <c r="B16" s="127"/>
      <c r="C16" s="164"/>
      <c r="D16" s="165"/>
      <c r="E16" s="165"/>
      <c r="F16" s="165"/>
      <c r="G16" s="165"/>
      <c r="H16" s="165"/>
      <c r="I16" s="165"/>
      <c r="J16" s="165"/>
      <c r="K16" s="168"/>
      <c r="L16" s="41"/>
      <c r="M16" s="41"/>
      <c r="N16" s="41"/>
    </row>
    <row r="17" spans="1:14" ht="27" customHeight="1" x14ac:dyDescent="0.4">
      <c r="A17" s="128"/>
      <c r="B17" s="127"/>
      <c r="C17" s="164"/>
      <c r="D17" s="165"/>
      <c r="E17" s="165"/>
      <c r="F17" s="165"/>
      <c r="G17" s="165"/>
      <c r="H17" s="165"/>
      <c r="I17" s="165"/>
      <c r="J17" s="165"/>
      <c r="K17" s="168"/>
      <c r="L17" s="41"/>
      <c r="M17" s="41"/>
      <c r="N17" s="41"/>
    </row>
    <row r="18" spans="1:14" ht="27" customHeight="1" x14ac:dyDescent="0.4">
      <c r="A18" s="128"/>
      <c r="B18" s="127"/>
      <c r="C18" s="164"/>
      <c r="D18" s="165"/>
      <c r="E18" s="165"/>
      <c r="F18" s="165"/>
      <c r="G18" s="165"/>
      <c r="H18" s="165"/>
      <c r="I18" s="165"/>
      <c r="J18" s="165"/>
      <c r="K18" s="168"/>
      <c r="L18" s="41"/>
      <c r="M18" s="41"/>
      <c r="N18" s="41"/>
    </row>
    <row r="19" spans="1:14" ht="27" customHeight="1" x14ac:dyDescent="0.4">
      <c r="A19" s="128"/>
      <c r="B19" s="127"/>
      <c r="C19" s="164"/>
      <c r="D19" s="165"/>
      <c r="E19" s="165"/>
      <c r="F19" s="165"/>
      <c r="G19" s="165"/>
      <c r="H19" s="165"/>
      <c r="I19" s="165"/>
      <c r="J19" s="165"/>
      <c r="K19" s="168"/>
      <c r="L19" s="41"/>
      <c r="M19" s="41"/>
      <c r="N19" s="41"/>
    </row>
    <row r="20" spans="1:14" ht="27" customHeight="1" x14ac:dyDescent="0.4">
      <c r="A20" s="206"/>
      <c r="B20" s="207"/>
      <c r="C20" s="431"/>
      <c r="D20" s="432"/>
      <c r="E20" s="432"/>
      <c r="F20" s="432"/>
      <c r="G20" s="432"/>
      <c r="H20" s="432"/>
      <c r="I20" s="432"/>
      <c r="J20" s="432"/>
      <c r="K20" s="502"/>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521</v>
      </c>
      <c r="D22" s="203"/>
      <c r="E22" s="202" t="s">
        <v>522</v>
      </c>
      <c r="F22" s="203"/>
      <c r="G22" s="221"/>
      <c r="H22" s="222"/>
      <c r="I22" s="43" t="s">
        <v>416</v>
      </c>
      <c r="J22" s="198" t="s">
        <v>1305</v>
      </c>
      <c r="K22" s="199"/>
      <c r="L22" s="41"/>
      <c r="M22" s="41"/>
      <c r="N22" s="41"/>
    </row>
    <row r="23" spans="1:14" ht="27" customHeight="1" x14ac:dyDescent="0.4">
      <c r="A23" s="128"/>
      <c r="B23" s="127"/>
      <c r="C23" s="200" t="s">
        <v>417</v>
      </c>
      <c r="D23" s="201"/>
      <c r="E23" s="200" t="s">
        <v>418</v>
      </c>
      <c r="F23" s="201"/>
      <c r="G23" s="223"/>
      <c r="H23" s="224"/>
      <c r="I23" s="43" t="s">
        <v>419</v>
      </c>
      <c r="J23" s="198" t="s">
        <v>472</v>
      </c>
      <c r="K23" s="199"/>
      <c r="L23" s="41"/>
      <c r="M23" s="41"/>
      <c r="N23" s="41"/>
    </row>
    <row r="24" spans="1:14" ht="27" customHeight="1" x14ac:dyDescent="0.4">
      <c r="A24" s="206"/>
      <c r="B24" s="207"/>
      <c r="C24" s="202" t="s">
        <v>1857</v>
      </c>
      <c r="D24" s="203"/>
      <c r="E24" s="202" t="s">
        <v>526</v>
      </c>
      <c r="F24" s="203"/>
      <c r="G24" s="225"/>
      <c r="H24" s="226"/>
      <c r="I24" s="44" t="s">
        <v>421</v>
      </c>
      <c r="J24" s="498" t="s">
        <v>1858</v>
      </c>
      <c r="K24" s="499"/>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15</v>
      </c>
      <c r="E26" s="50">
        <v>15</v>
      </c>
      <c r="F26" s="50">
        <v>18</v>
      </c>
      <c r="G26" s="50">
        <v>18</v>
      </c>
      <c r="H26" s="50">
        <v>18</v>
      </c>
      <c r="I26" s="184">
        <f>SUM(C26:H26)</f>
        <v>90</v>
      </c>
      <c r="J26" s="185"/>
      <c r="K26" s="51" t="s">
        <v>683</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2</v>
      </c>
      <c r="E29" s="56">
        <v>10</v>
      </c>
      <c r="F29" s="56">
        <v>0</v>
      </c>
      <c r="G29" s="56">
        <v>1</v>
      </c>
      <c r="H29" s="56">
        <v>1</v>
      </c>
      <c r="I29" s="56">
        <v>0</v>
      </c>
      <c r="J29" s="56">
        <v>1</v>
      </c>
      <c r="K29" s="57">
        <v>0</v>
      </c>
      <c r="L29" s="47"/>
      <c r="M29" s="47"/>
      <c r="N29" s="47"/>
    </row>
    <row r="30" spans="1:14" ht="27" customHeight="1" thickBot="1" x14ac:dyDescent="0.45">
      <c r="A30" s="103"/>
      <c r="B30" s="58" t="s">
        <v>444</v>
      </c>
      <c r="C30" s="59" t="s">
        <v>445</v>
      </c>
      <c r="D30" s="59" t="s">
        <v>445</v>
      </c>
      <c r="E30" s="59">
        <v>5</v>
      </c>
      <c r="F30" s="59">
        <v>0</v>
      </c>
      <c r="G30" s="59">
        <v>0</v>
      </c>
      <c r="H30" s="59">
        <v>1</v>
      </c>
      <c r="I30" s="59">
        <v>2</v>
      </c>
      <c r="J30" s="59">
        <v>0</v>
      </c>
      <c r="K30" s="60">
        <v>0</v>
      </c>
      <c r="L30" s="47"/>
      <c r="M30" s="47"/>
      <c r="N30" s="47"/>
    </row>
    <row r="31" spans="1:14" ht="20.25" customHeight="1" x14ac:dyDescent="0.4">
      <c r="A31" s="126" t="s">
        <v>446</v>
      </c>
      <c r="B31" s="146"/>
      <c r="C31" s="190" t="s">
        <v>447</v>
      </c>
      <c r="D31" s="191"/>
      <c r="E31" s="192"/>
      <c r="F31" s="190" t="s">
        <v>448</v>
      </c>
      <c r="G31" s="191"/>
      <c r="H31" s="192"/>
      <c r="I31" s="190" t="s">
        <v>449</v>
      </c>
      <c r="J31" s="191"/>
      <c r="K31" s="457"/>
    </row>
    <row r="32" spans="1:14" ht="20.25" customHeight="1" x14ac:dyDescent="0.4">
      <c r="A32" s="126"/>
      <c r="B32" s="146"/>
      <c r="C32" s="161" t="s">
        <v>1859</v>
      </c>
      <c r="D32" s="162"/>
      <c r="E32" s="163"/>
      <c r="F32" s="161" t="s">
        <v>1860</v>
      </c>
      <c r="G32" s="162"/>
      <c r="H32" s="163"/>
      <c r="I32" s="161" t="s">
        <v>1861</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1862</v>
      </c>
      <c r="D39" s="174"/>
      <c r="E39" s="175"/>
      <c r="F39" s="173"/>
      <c r="G39" s="174"/>
      <c r="H39" s="175"/>
      <c r="I39" s="173" t="s">
        <v>1863</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1842</v>
      </c>
      <c r="F46" s="159"/>
      <c r="G46" s="104" t="s">
        <v>466</v>
      </c>
      <c r="H46" s="88" t="s">
        <v>1552</v>
      </c>
      <c r="I46" s="104" t="s">
        <v>468</v>
      </c>
      <c r="J46" s="139" t="s">
        <v>544</v>
      </c>
      <c r="K46" s="140"/>
    </row>
    <row r="47" spans="1:11" ht="20.25" customHeight="1" x14ac:dyDescent="0.4">
      <c r="A47" s="126"/>
      <c r="B47" s="146"/>
      <c r="C47" s="157" t="s">
        <v>470</v>
      </c>
      <c r="D47" s="158"/>
      <c r="E47" s="138" t="s">
        <v>471</v>
      </c>
      <c r="F47" s="138"/>
      <c r="G47" s="104" t="s">
        <v>466</v>
      </c>
      <c r="H47" s="88" t="s">
        <v>575</v>
      </c>
      <c r="I47" s="104" t="s">
        <v>468</v>
      </c>
      <c r="J47" s="139" t="s">
        <v>544</v>
      </c>
      <c r="K47" s="140"/>
    </row>
    <row r="48" spans="1:11" ht="20.25" customHeight="1" x14ac:dyDescent="0.4">
      <c r="A48" s="126"/>
      <c r="B48" s="146"/>
      <c r="C48" s="157" t="s">
        <v>476</v>
      </c>
      <c r="D48" s="158"/>
      <c r="E48" s="138" t="s">
        <v>1864</v>
      </c>
      <c r="F48" s="138"/>
      <c r="G48" s="104" t="s">
        <v>541</v>
      </c>
      <c r="H48" s="88" t="s">
        <v>1865</v>
      </c>
      <c r="I48" s="104" t="s">
        <v>579</v>
      </c>
      <c r="J48" s="139" t="s">
        <v>1866</v>
      </c>
      <c r="K48" s="140"/>
    </row>
    <row r="49" spans="1:14" ht="20.25" customHeight="1" x14ac:dyDescent="0.4">
      <c r="A49" s="126"/>
      <c r="B49" s="146"/>
      <c r="C49" s="157" t="s">
        <v>477</v>
      </c>
      <c r="D49" s="158"/>
      <c r="E49" s="138" t="s">
        <v>1867</v>
      </c>
      <c r="F49" s="138"/>
      <c r="G49" s="104" t="s">
        <v>466</v>
      </c>
      <c r="H49" s="88" t="s">
        <v>1390</v>
      </c>
      <c r="I49" s="104" t="s">
        <v>468</v>
      </c>
      <c r="J49" s="139" t="s">
        <v>583</v>
      </c>
      <c r="K49" s="140"/>
      <c r="L49" s="63"/>
      <c r="M49" s="63"/>
      <c r="N49" s="63"/>
    </row>
    <row r="50" spans="1:14" ht="20.25" customHeight="1" x14ac:dyDescent="0.4">
      <c r="A50" s="126"/>
      <c r="B50" s="146"/>
      <c r="C50" s="157" t="s">
        <v>481</v>
      </c>
      <c r="D50" s="158"/>
      <c r="E50" s="160"/>
      <c r="F50" s="160"/>
      <c r="G50" s="104"/>
      <c r="H50" s="62"/>
      <c r="I50" s="104"/>
      <c r="J50" s="139"/>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1868</v>
      </c>
      <c r="D55" s="153"/>
      <c r="E55" s="154" t="s">
        <v>1864</v>
      </c>
      <c r="F55" s="154"/>
      <c r="G55" s="106" t="s">
        <v>593</v>
      </c>
      <c r="H55" s="279" t="s">
        <v>1558</v>
      </c>
      <c r="I55" s="106" t="s">
        <v>1869</v>
      </c>
      <c r="J55" s="281" t="s">
        <v>752</v>
      </c>
      <c r="K55" s="282"/>
    </row>
    <row r="56" spans="1:14" ht="20.25" customHeight="1" x14ac:dyDescent="0.4">
      <c r="A56" s="126"/>
      <c r="B56" s="146"/>
      <c r="C56" s="136" t="s">
        <v>1870</v>
      </c>
      <c r="D56" s="137"/>
      <c r="E56" s="138" t="s">
        <v>1864</v>
      </c>
      <c r="F56" s="138"/>
      <c r="G56" s="104" t="s">
        <v>736</v>
      </c>
      <c r="H56" s="280"/>
      <c r="I56" s="104" t="s">
        <v>1869</v>
      </c>
      <c r="J56" s="283"/>
      <c r="K56" s="284"/>
    </row>
    <row r="57" spans="1:14" ht="20.25" customHeight="1" x14ac:dyDescent="0.4">
      <c r="A57" s="126"/>
      <c r="B57" s="146"/>
      <c r="C57" s="136" t="s">
        <v>1871</v>
      </c>
      <c r="D57" s="137"/>
      <c r="E57" s="138" t="s">
        <v>1864</v>
      </c>
      <c r="F57" s="138"/>
      <c r="G57" s="104" t="s">
        <v>593</v>
      </c>
      <c r="H57" s="155"/>
      <c r="I57" s="104" t="s">
        <v>1869</v>
      </c>
      <c r="J57" s="271"/>
      <c r="K57" s="285"/>
      <c r="N57"/>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1872</v>
      </c>
      <c r="D59" s="122"/>
      <c r="E59" s="122"/>
      <c r="F59" s="122"/>
      <c r="G59" s="122"/>
      <c r="H59" s="122"/>
      <c r="I59" s="122"/>
      <c r="J59" s="122"/>
      <c r="K59" s="123"/>
      <c r="L59" s="63"/>
      <c r="M59" s="63"/>
      <c r="N59"/>
    </row>
    <row r="60" spans="1:14" ht="20.25" customHeight="1" x14ac:dyDescent="0.4">
      <c r="A60" s="124" t="s">
        <v>495</v>
      </c>
      <c r="B60" s="125"/>
      <c r="C60" s="131" t="s">
        <v>1873</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thickBot="1" x14ac:dyDescent="0.45">
      <c r="A66" s="69" t="s">
        <v>497</v>
      </c>
      <c r="B66" s="70"/>
      <c r="C66" s="70"/>
      <c r="D66" s="70"/>
      <c r="E66" s="70"/>
      <c r="F66" s="70"/>
      <c r="G66" s="70"/>
      <c r="H66" s="70"/>
      <c r="I66" s="70"/>
      <c r="J66" s="70"/>
      <c r="K66" s="71"/>
    </row>
    <row r="67" spans="1:11" ht="26.25" customHeight="1" x14ac:dyDescent="0.4">
      <c r="A67" s="89"/>
      <c r="B67" s="90"/>
      <c r="C67" s="90"/>
      <c r="D67" s="90"/>
      <c r="E67" s="90"/>
      <c r="F67" s="90"/>
      <c r="G67" s="90"/>
      <c r="H67" s="90"/>
      <c r="I67" s="90"/>
      <c r="J67" s="90"/>
      <c r="K67" s="91"/>
    </row>
    <row r="68" spans="1:11" ht="26.25" customHeight="1" x14ac:dyDescent="0.4">
      <c r="A68" s="92"/>
      <c r="K68" s="108"/>
    </row>
    <row r="69" spans="1:11" ht="26.25" customHeight="1" x14ac:dyDescent="0.4">
      <c r="A69" s="92"/>
      <c r="K69" s="108"/>
    </row>
    <row r="70" spans="1:11" ht="26.25" customHeight="1" x14ac:dyDescent="0.4">
      <c r="A70" s="92"/>
      <c r="K70" s="108"/>
    </row>
    <row r="71" spans="1:11" ht="26.25" customHeight="1" x14ac:dyDescent="0.4">
      <c r="A71" s="92"/>
      <c r="K71" s="108"/>
    </row>
    <row r="72" spans="1:11" ht="26.25" customHeight="1" x14ac:dyDescent="0.4">
      <c r="A72" s="92"/>
      <c r="K72" s="108"/>
    </row>
    <row r="73" spans="1:11" ht="26.25" customHeight="1" x14ac:dyDescent="0.4">
      <c r="A73" s="92"/>
      <c r="K73" s="108"/>
    </row>
    <row r="74" spans="1:11" ht="26.25" customHeight="1" x14ac:dyDescent="0.4">
      <c r="A74" s="92"/>
      <c r="K74" s="108"/>
    </row>
    <row r="75" spans="1:11" ht="26.25" customHeight="1" x14ac:dyDescent="0.4">
      <c r="A75" s="92"/>
      <c r="K75" s="108"/>
    </row>
    <row r="76" spans="1:11" ht="26.25" customHeight="1" x14ac:dyDescent="0.4">
      <c r="A76" s="92"/>
      <c r="K76" s="108"/>
    </row>
    <row r="77" spans="1:11" ht="26.25" customHeight="1" x14ac:dyDescent="0.4">
      <c r="A77" s="92"/>
      <c r="K77" s="108"/>
    </row>
    <row r="78" spans="1:11" ht="26.25" customHeight="1" x14ac:dyDescent="0.4">
      <c r="A78" s="92"/>
      <c r="K78" s="108"/>
    </row>
    <row r="79" spans="1:11" ht="26.25" customHeight="1" x14ac:dyDescent="0.4">
      <c r="A79" s="92"/>
      <c r="K79" s="108"/>
    </row>
    <row r="80" spans="1:11" ht="26.25" customHeight="1" x14ac:dyDescent="0.4">
      <c r="A80" s="92"/>
      <c r="K80" s="108"/>
    </row>
    <row r="81" spans="1:11" ht="26.25" customHeight="1" x14ac:dyDescent="0.4">
      <c r="A81" s="92"/>
      <c r="K81" s="108"/>
    </row>
    <row r="82" spans="1:11" ht="26.25" customHeight="1" x14ac:dyDescent="0.4">
      <c r="A82" s="92"/>
      <c r="K82" s="108"/>
    </row>
    <row r="83" spans="1:11" ht="26.25" customHeight="1" x14ac:dyDescent="0.4">
      <c r="A83" s="92"/>
      <c r="K83" s="108"/>
    </row>
    <row r="84" spans="1:11" ht="26.25" customHeight="1" x14ac:dyDescent="0.4">
      <c r="A84" s="92"/>
      <c r="K84" s="108"/>
    </row>
    <row r="85" spans="1:11" ht="26.25" customHeight="1" x14ac:dyDescent="0.4">
      <c r="A85" s="92"/>
      <c r="K85" s="108"/>
    </row>
    <row r="86" spans="1:11" ht="26.25" customHeight="1" x14ac:dyDescent="0.4">
      <c r="A86" s="92"/>
      <c r="K86" s="108"/>
    </row>
    <row r="87" spans="1:11" ht="26.25" customHeight="1" x14ac:dyDescent="0.4">
      <c r="A87" s="92"/>
      <c r="K87" s="108"/>
    </row>
    <row r="88" spans="1:11" ht="26.25" customHeight="1" x14ac:dyDescent="0.4">
      <c r="A88" s="92"/>
      <c r="K88" s="108"/>
    </row>
    <row r="89" spans="1:11" ht="26.25" customHeight="1" x14ac:dyDescent="0.4">
      <c r="A89" s="92"/>
      <c r="K89" s="108"/>
    </row>
    <row r="90" spans="1:11" ht="26.25" customHeight="1" x14ac:dyDescent="0.4">
      <c r="A90" s="92"/>
      <c r="K90" s="108"/>
    </row>
    <row r="91" spans="1:11" ht="26.25" customHeight="1" x14ac:dyDescent="0.4">
      <c r="A91" s="92"/>
      <c r="K91" s="108"/>
    </row>
    <row r="92" spans="1:11" ht="26.25" customHeight="1" x14ac:dyDescent="0.4">
      <c r="A92" s="92"/>
      <c r="K92" s="108"/>
    </row>
    <row r="93" spans="1:11" ht="26.25" customHeight="1" x14ac:dyDescent="0.4">
      <c r="A93" s="92"/>
      <c r="K93" s="108"/>
    </row>
    <row r="94" spans="1:11" ht="26.25" customHeight="1" thickBot="1" x14ac:dyDescent="0.45">
      <c r="A94" s="93"/>
      <c r="B94" s="94"/>
      <c r="C94" s="94"/>
      <c r="D94" s="94"/>
      <c r="E94" s="94"/>
      <c r="F94" s="94"/>
      <c r="G94" s="94"/>
      <c r="H94" s="94"/>
      <c r="I94" s="94"/>
      <c r="J94" s="94"/>
      <c r="K94" s="95"/>
    </row>
    <row r="95" spans="1:11" ht="26.25" customHeight="1" x14ac:dyDescent="0.4">
      <c r="A95" s="89"/>
      <c r="B95" s="90"/>
      <c r="C95" s="90"/>
      <c r="D95" s="90"/>
      <c r="E95" s="90"/>
      <c r="F95" s="90"/>
      <c r="G95" s="90"/>
      <c r="H95" s="90"/>
      <c r="I95" s="90"/>
      <c r="J95" s="90"/>
      <c r="K95" s="91"/>
    </row>
    <row r="96" spans="1:11" ht="26.25" customHeight="1" x14ac:dyDescent="0.4">
      <c r="A96" s="92"/>
      <c r="K96" s="108"/>
    </row>
    <row r="97" spans="1:11" ht="26.25" customHeight="1" x14ac:dyDescent="0.4">
      <c r="A97" s="92"/>
      <c r="K97" s="108"/>
    </row>
    <row r="98" spans="1:11" ht="26.25" customHeight="1" x14ac:dyDescent="0.4">
      <c r="A98" s="92"/>
      <c r="K98" s="108"/>
    </row>
    <row r="99" spans="1:11" ht="26.25" customHeight="1" x14ac:dyDescent="0.4">
      <c r="A99" s="92"/>
      <c r="K99" s="108"/>
    </row>
    <row r="100" spans="1:11" ht="26.25" customHeight="1" x14ac:dyDescent="0.4">
      <c r="A100" s="92"/>
      <c r="K100" s="108"/>
    </row>
    <row r="101" spans="1:11" ht="26.25" customHeight="1" x14ac:dyDescent="0.4">
      <c r="A101" s="92"/>
      <c r="K101" s="108"/>
    </row>
    <row r="102" spans="1:11" ht="26.25" customHeight="1" x14ac:dyDescent="0.4">
      <c r="A102" s="92"/>
      <c r="K102" s="108"/>
    </row>
    <row r="103" spans="1:11" ht="26.25" customHeight="1" x14ac:dyDescent="0.4">
      <c r="A103" s="92"/>
      <c r="K103" s="108"/>
    </row>
    <row r="104" spans="1:11" ht="26.25" customHeight="1" x14ac:dyDescent="0.4">
      <c r="A104" s="92"/>
      <c r="K104" s="108"/>
    </row>
    <row r="105" spans="1:11" ht="26.25" customHeight="1" x14ac:dyDescent="0.4">
      <c r="A105" s="92"/>
      <c r="K105" s="108"/>
    </row>
    <row r="106" spans="1:11" ht="26.25" customHeight="1" x14ac:dyDescent="0.4">
      <c r="A106" s="92"/>
      <c r="K106" s="108"/>
    </row>
    <row r="107" spans="1:11" ht="26.25" customHeight="1" x14ac:dyDescent="0.4">
      <c r="A107" s="92"/>
      <c r="K107" s="108"/>
    </row>
    <row r="108" spans="1:11" ht="26.25" customHeight="1" x14ac:dyDescent="0.4">
      <c r="A108" s="92"/>
      <c r="K108" s="108"/>
    </row>
    <row r="109" spans="1:11" ht="26.25" customHeight="1" x14ac:dyDescent="0.4">
      <c r="A109" s="92"/>
      <c r="K109" s="108"/>
    </row>
    <row r="110" spans="1:11" ht="26.25" customHeight="1" x14ac:dyDescent="0.4">
      <c r="A110" s="92"/>
      <c r="K110" s="108"/>
    </row>
    <row r="111" spans="1:11" ht="26.25" customHeight="1" x14ac:dyDescent="0.4">
      <c r="A111" s="92"/>
      <c r="K111" s="108"/>
    </row>
    <row r="112" spans="1:11" ht="26.25" customHeight="1" x14ac:dyDescent="0.4">
      <c r="A112" s="92"/>
      <c r="K112" s="108"/>
    </row>
    <row r="113" spans="1:11" ht="26.25" customHeight="1" x14ac:dyDescent="0.4">
      <c r="A113" s="92"/>
      <c r="K113" s="108"/>
    </row>
    <row r="114" spans="1:11" ht="26.25" customHeight="1" x14ac:dyDescent="0.4">
      <c r="A114" s="92"/>
      <c r="K114" s="108"/>
    </row>
    <row r="115" spans="1:11" ht="26.25" customHeight="1" x14ac:dyDescent="0.4">
      <c r="A115" s="92"/>
      <c r="K115" s="108"/>
    </row>
    <row r="116" spans="1:11" ht="26.25" customHeight="1" x14ac:dyDescent="0.4">
      <c r="A116" s="92"/>
      <c r="K116" s="108"/>
    </row>
    <row r="117" spans="1:11" ht="26.25" customHeight="1" x14ac:dyDescent="0.4">
      <c r="A117" s="92"/>
      <c r="K117" s="108"/>
    </row>
    <row r="118" spans="1:11" ht="26.25" customHeight="1" x14ac:dyDescent="0.4">
      <c r="A118" s="92"/>
      <c r="K118" s="108"/>
    </row>
    <row r="119" spans="1:11" ht="26.25" customHeight="1" x14ac:dyDescent="0.4">
      <c r="A119" s="92"/>
      <c r="K119" s="108"/>
    </row>
    <row r="120" spans="1:11" ht="26.25" customHeight="1" x14ac:dyDescent="0.4">
      <c r="A120" s="92"/>
      <c r="K120" s="108"/>
    </row>
    <row r="121" spans="1:11" ht="26.25" customHeight="1" x14ac:dyDescent="0.4">
      <c r="A121" s="92"/>
      <c r="K121" s="108"/>
    </row>
    <row r="122" spans="1:11" ht="26.25" customHeight="1" thickBot="1" x14ac:dyDescent="0.45">
      <c r="A122" s="93"/>
      <c r="B122" s="94"/>
      <c r="C122" s="94"/>
      <c r="D122" s="94"/>
      <c r="E122" s="94"/>
      <c r="F122" s="94"/>
      <c r="G122" s="94"/>
      <c r="H122" s="94"/>
      <c r="I122" s="94"/>
      <c r="J122" s="94"/>
      <c r="K122" s="95"/>
    </row>
  </sheetData>
  <sheetProtection selectLockedCells="1"/>
  <mergeCells count="102">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45560</v>
      </c>
      <c r="H1" s="229"/>
      <c r="I1" s="33" t="s">
        <v>390</v>
      </c>
      <c r="J1" s="230">
        <v>45748</v>
      </c>
      <c r="K1" s="231"/>
      <c r="L1" s="34"/>
      <c r="M1" s="34"/>
      <c r="N1" s="34"/>
    </row>
    <row r="2" spans="1:14" ht="27" customHeight="1" x14ac:dyDescent="0.4">
      <c r="A2" s="128" t="s">
        <v>391</v>
      </c>
      <c r="B2" s="127"/>
      <c r="C2" s="232" t="s">
        <v>1704</v>
      </c>
      <c r="D2" s="233"/>
      <c r="E2" s="233"/>
      <c r="F2" s="233"/>
      <c r="G2" s="233"/>
      <c r="H2" s="234"/>
      <c r="I2" s="36" t="s">
        <v>95</v>
      </c>
      <c r="J2" s="238" t="s">
        <v>852</v>
      </c>
      <c r="K2" s="239"/>
      <c r="L2" s="37"/>
      <c r="M2" s="37"/>
      <c r="N2" s="37"/>
    </row>
    <row r="3" spans="1:14" ht="27" customHeight="1" x14ac:dyDescent="0.4">
      <c r="A3" s="128"/>
      <c r="B3" s="127"/>
      <c r="C3" s="232"/>
      <c r="D3" s="233"/>
      <c r="E3" s="233"/>
      <c r="F3" s="233"/>
      <c r="G3" s="233"/>
      <c r="H3" s="234"/>
      <c r="I3" s="240" t="s">
        <v>393</v>
      </c>
      <c r="J3" s="241"/>
      <c r="K3" s="38">
        <v>390</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1705</v>
      </c>
      <c r="D5" s="265"/>
      <c r="E5" s="266"/>
      <c r="F5" s="40" t="s">
        <v>396</v>
      </c>
      <c r="G5" s="268" t="str">
        <f>HYPERLINK("https://kids-lab.co.jp/minaminagareyamaninteikodomoen/")</f>
        <v>https://kids-lab.co.jp/minaminagareyamaninteikodomoen/</v>
      </c>
      <c r="H5" s="265"/>
      <c r="I5" s="265"/>
      <c r="J5" s="265"/>
      <c r="K5" s="267"/>
      <c r="L5" s="37"/>
      <c r="M5" s="37"/>
      <c r="N5" s="37"/>
    </row>
    <row r="6" spans="1:14" ht="27" customHeight="1" x14ac:dyDescent="0.4">
      <c r="A6" s="181" t="s">
        <v>398</v>
      </c>
      <c r="B6" s="125"/>
      <c r="C6" s="248" t="s">
        <v>1706</v>
      </c>
      <c r="D6" s="249"/>
      <c r="E6" s="249"/>
      <c r="F6" s="249"/>
      <c r="G6" s="249"/>
      <c r="H6" s="254" t="s">
        <v>399</v>
      </c>
      <c r="I6" s="111" t="s">
        <v>400</v>
      </c>
      <c r="J6" s="256">
        <v>5</v>
      </c>
      <c r="K6" s="257"/>
      <c r="L6" s="41"/>
      <c r="M6" s="41"/>
      <c r="N6" s="41"/>
    </row>
    <row r="7" spans="1:14" ht="27" customHeight="1" x14ac:dyDescent="0.4">
      <c r="A7" s="128"/>
      <c r="B7" s="127"/>
      <c r="C7" s="250"/>
      <c r="D7" s="251"/>
      <c r="E7" s="251"/>
      <c r="F7" s="251"/>
      <c r="G7" s="251"/>
      <c r="H7" s="255"/>
      <c r="I7" s="258" t="s">
        <v>401</v>
      </c>
      <c r="J7" s="260" t="s">
        <v>1707</v>
      </c>
      <c r="K7" s="261"/>
      <c r="L7" s="41"/>
      <c r="M7" s="41"/>
      <c r="N7" s="41"/>
    </row>
    <row r="8" spans="1:14" ht="27" customHeight="1" x14ac:dyDescent="0.4">
      <c r="A8" s="206"/>
      <c r="B8" s="207"/>
      <c r="C8" s="252"/>
      <c r="D8" s="253"/>
      <c r="E8" s="253"/>
      <c r="F8" s="253"/>
      <c r="G8" s="253"/>
      <c r="H8" s="42" t="s">
        <v>1590</v>
      </c>
      <c r="I8" s="259"/>
      <c r="J8" s="196">
        <v>20</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1708</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653</v>
      </c>
      <c r="D22" s="203"/>
      <c r="E22" s="202" t="s">
        <v>654</v>
      </c>
      <c r="F22" s="203"/>
      <c r="G22" s="221" t="s">
        <v>1709</v>
      </c>
      <c r="H22" s="222"/>
      <c r="I22" s="43" t="s">
        <v>416</v>
      </c>
      <c r="J22" s="198"/>
      <c r="K22" s="199"/>
      <c r="L22" s="41"/>
      <c r="M22" s="41"/>
      <c r="N22" s="41"/>
    </row>
    <row r="23" spans="1:14" ht="27" customHeight="1" x14ac:dyDescent="0.4">
      <c r="A23" s="128"/>
      <c r="B23" s="127"/>
      <c r="C23" s="200" t="s">
        <v>417</v>
      </c>
      <c r="D23" s="201"/>
      <c r="E23" s="200" t="s">
        <v>418</v>
      </c>
      <c r="F23" s="201"/>
      <c r="G23" s="223"/>
      <c r="H23" s="224"/>
      <c r="I23" s="43" t="s">
        <v>419</v>
      </c>
      <c r="J23" s="198"/>
      <c r="K23" s="199"/>
      <c r="L23" s="41"/>
      <c r="M23" s="41"/>
      <c r="N23" s="41"/>
    </row>
    <row r="24" spans="1:14" ht="27" customHeight="1" x14ac:dyDescent="0.4">
      <c r="A24" s="206"/>
      <c r="B24" s="207"/>
      <c r="C24" s="202" t="s">
        <v>656</v>
      </c>
      <c r="D24" s="203"/>
      <c r="E24" s="202" t="s">
        <v>653</v>
      </c>
      <c r="F24" s="203"/>
      <c r="G24" s="225"/>
      <c r="H24" s="226"/>
      <c r="I24" s="44" t="s">
        <v>421</v>
      </c>
      <c r="J24" s="204"/>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6</v>
      </c>
      <c r="D26" s="50">
        <v>12</v>
      </c>
      <c r="E26" s="50">
        <v>12</v>
      </c>
      <c r="F26" s="50">
        <v>16</v>
      </c>
      <c r="G26" s="50">
        <v>17</v>
      </c>
      <c r="H26" s="50">
        <v>17</v>
      </c>
      <c r="I26" s="184">
        <f>SUM(C26:H26)</f>
        <v>80</v>
      </c>
      <c r="J26" s="185"/>
      <c r="K26" s="51" t="s">
        <v>1710</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11</v>
      </c>
      <c r="F29" s="56">
        <v>1</v>
      </c>
      <c r="G29" s="56">
        <v>1</v>
      </c>
      <c r="H29" s="56">
        <v>2</v>
      </c>
      <c r="I29" s="56"/>
      <c r="J29" s="56"/>
      <c r="K29" s="57"/>
      <c r="L29" s="47"/>
      <c r="M29" s="47"/>
      <c r="N29" s="47"/>
    </row>
    <row r="30" spans="1:14" ht="27" customHeight="1" thickBot="1" x14ac:dyDescent="0.45">
      <c r="A30" s="103"/>
      <c r="B30" s="58" t="s">
        <v>444</v>
      </c>
      <c r="C30" s="59" t="s">
        <v>445</v>
      </c>
      <c r="D30" s="59" t="s">
        <v>445</v>
      </c>
      <c r="E30" s="59">
        <v>6</v>
      </c>
      <c r="F30" s="59"/>
      <c r="G30" s="59">
        <v>1</v>
      </c>
      <c r="H30" s="59"/>
      <c r="I30" s="59"/>
      <c r="J30" s="59"/>
      <c r="K30" s="60"/>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1711</v>
      </c>
      <c r="D32" s="162"/>
      <c r="E32" s="163"/>
      <c r="F32" s="161" t="s">
        <v>1712</v>
      </c>
      <c r="G32" s="162"/>
      <c r="H32" s="163"/>
      <c r="I32" s="161"/>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1713</v>
      </c>
      <c r="D39" s="174"/>
      <c r="E39" s="175"/>
      <c r="F39" s="173" t="s">
        <v>1714</v>
      </c>
      <c r="G39" s="174"/>
      <c r="H39" s="175"/>
      <c r="I39" s="173" t="s">
        <v>1715</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1716</v>
      </c>
      <c r="I46" s="104" t="s">
        <v>468</v>
      </c>
      <c r="J46" s="139" t="s">
        <v>1717</v>
      </c>
      <c r="K46" s="140"/>
    </row>
    <row r="47" spans="1:11" ht="20.25" customHeight="1" x14ac:dyDescent="0.4">
      <c r="A47" s="126"/>
      <c r="B47" s="146"/>
      <c r="C47" s="157" t="s">
        <v>470</v>
      </c>
      <c r="D47" s="158"/>
      <c r="E47" s="138" t="s">
        <v>471</v>
      </c>
      <c r="F47" s="138"/>
      <c r="G47" s="80" t="s">
        <v>1718</v>
      </c>
      <c r="H47" s="79" t="s">
        <v>1719</v>
      </c>
      <c r="I47" s="80" t="s">
        <v>1720</v>
      </c>
      <c r="J47" s="139" t="s">
        <v>1721</v>
      </c>
      <c r="K47" s="140"/>
    </row>
    <row r="48" spans="1:11" ht="20.25" customHeight="1" x14ac:dyDescent="0.4">
      <c r="A48" s="126"/>
      <c r="B48" s="146"/>
      <c r="C48" s="157" t="s">
        <v>476</v>
      </c>
      <c r="D48" s="158"/>
      <c r="E48" s="138" t="s">
        <v>1722</v>
      </c>
      <c r="F48" s="138"/>
      <c r="G48" s="104"/>
      <c r="H48" s="62"/>
      <c r="I48" s="104"/>
      <c r="J48" s="139"/>
      <c r="K48" s="140"/>
    </row>
    <row r="49" spans="1:14" ht="20.25" customHeight="1" x14ac:dyDescent="0.4">
      <c r="A49" s="126"/>
      <c r="B49" s="146"/>
      <c r="C49" s="157" t="s">
        <v>477</v>
      </c>
      <c r="D49" s="158"/>
      <c r="E49" s="138" t="s">
        <v>1723</v>
      </c>
      <c r="F49" s="138"/>
      <c r="G49" s="104"/>
      <c r="H49" s="62"/>
      <c r="I49" s="104"/>
      <c r="J49" s="139"/>
      <c r="K49" s="140"/>
      <c r="L49" s="63"/>
      <c r="M49" s="63"/>
      <c r="N49" s="63"/>
    </row>
    <row r="50" spans="1:14" ht="20.25" customHeight="1" x14ac:dyDescent="0.4">
      <c r="A50" s="126"/>
      <c r="B50" s="146"/>
      <c r="C50" s="157" t="s">
        <v>481</v>
      </c>
      <c r="D50" s="158"/>
      <c r="E50" s="160" t="s">
        <v>1724</v>
      </c>
      <c r="F50" s="160"/>
      <c r="G50" s="104" t="s">
        <v>466</v>
      </c>
      <c r="H50" s="62" t="s">
        <v>1725</v>
      </c>
      <c r="I50" s="104" t="s">
        <v>468</v>
      </c>
      <c r="J50" s="139" t="s">
        <v>1726</v>
      </c>
      <c r="K50" s="140"/>
      <c r="L50" s="63"/>
    </row>
    <row r="51" spans="1:14" ht="20.25" customHeight="1" x14ac:dyDescent="0.4">
      <c r="A51" s="126"/>
      <c r="B51" s="146"/>
      <c r="C51" s="157" t="s">
        <v>482</v>
      </c>
      <c r="D51" s="158"/>
      <c r="E51" s="160"/>
      <c r="F51" s="160"/>
      <c r="G51" s="104"/>
      <c r="H51" s="62"/>
      <c r="I51" s="104"/>
      <c r="J51" s="139"/>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c r="D55" s="153"/>
      <c r="E55" s="154"/>
      <c r="F55" s="154"/>
      <c r="G55" s="106"/>
      <c r="H55" s="66"/>
      <c r="I55" s="66"/>
      <c r="J55" s="155"/>
      <c r="K55" s="156"/>
    </row>
    <row r="56" spans="1:14" ht="20.25" customHeight="1" x14ac:dyDescent="0.4">
      <c r="A56" s="126"/>
      <c r="B56" s="146"/>
      <c r="C56" s="136"/>
      <c r="D56" s="137"/>
      <c r="E56" s="138"/>
      <c r="F56" s="138"/>
      <c r="G56" s="104"/>
      <c r="H56" s="67"/>
      <c r="I56" s="67"/>
      <c r="J56" s="139"/>
      <c r="K56" s="140"/>
    </row>
    <row r="57" spans="1:14" ht="20.25" customHeight="1" x14ac:dyDescent="0.4">
      <c r="A57" s="126"/>
      <c r="B57" s="146"/>
      <c r="C57" s="136"/>
      <c r="D57" s="137"/>
      <c r="E57" s="138"/>
      <c r="F57" s="138"/>
      <c r="G57" s="104"/>
      <c r="H57" s="67"/>
      <c r="I57" s="67"/>
      <c r="J57" s="139"/>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1727</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7" customWidth="1"/>
    <col min="2" max="11" width="8.25" style="107" customWidth="1"/>
    <col min="12" max="14" width="7.125" style="35" customWidth="1"/>
    <col min="15" max="16384" width="9" style="35"/>
  </cols>
  <sheetData>
    <row r="1" spans="1:14" ht="13.5" customHeight="1" thickBot="1" x14ac:dyDescent="0.45">
      <c r="A1" s="304" t="s">
        <v>561</v>
      </c>
      <c r="B1" s="304"/>
      <c r="C1" s="72"/>
      <c r="D1" s="72"/>
      <c r="E1" s="73"/>
      <c r="F1" s="32" t="s">
        <v>389</v>
      </c>
      <c r="G1" s="228">
        <v>45562</v>
      </c>
      <c r="H1" s="229"/>
      <c r="I1" s="33" t="s">
        <v>390</v>
      </c>
      <c r="J1" s="230">
        <v>45748</v>
      </c>
      <c r="K1" s="231"/>
      <c r="L1" s="34"/>
      <c r="M1" s="34"/>
      <c r="N1" s="34"/>
    </row>
    <row r="2" spans="1:14" ht="27" customHeight="1" x14ac:dyDescent="0.4">
      <c r="A2" s="128" t="s">
        <v>391</v>
      </c>
      <c r="B2" s="127"/>
      <c r="C2" s="232" t="s">
        <v>1793</v>
      </c>
      <c r="D2" s="233"/>
      <c r="E2" s="233"/>
      <c r="F2" s="233"/>
      <c r="G2" s="233"/>
      <c r="H2" s="234"/>
      <c r="I2" s="36" t="s">
        <v>95</v>
      </c>
      <c r="J2" s="238" t="s">
        <v>852</v>
      </c>
      <c r="K2" s="239"/>
      <c r="L2" s="37"/>
      <c r="M2" s="37"/>
      <c r="N2" s="37"/>
    </row>
    <row r="3" spans="1:14" ht="27" customHeight="1" x14ac:dyDescent="0.4">
      <c r="A3" s="128"/>
      <c r="B3" s="127"/>
      <c r="C3" s="232"/>
      <c r="D3" s="233"/>
      <c r="E3" s="233"/>
      <c r="F3" s="233"/>
      <c r="G3" s="233"/>
      <c r="H3" s="234"/>
      <c r="I3" s="240" t="s">
        <v>393</v>
      </c>
      <c r="J3" s="241"/>
      <c r="K3" s="38">
        <v>391</v>
      </c>
      <c r="L3" s="37"/>
      <c r="M3" s="37"/>
      <c r="N3" s="37"/>
    </row>
    <row r="4" spans="1:14" ht="27" customHeight="1" x14ac:dyDescent="0.4">
      <c r="A4" s="206"/>
      <c r="B4" s="207"/>
      <c r="C4" s="235"/>
      <c r="D4" s="236"/>
      <c r="E4" s="236"/>
      <c r="F4" s="236"/>
      <c r="G4" s="236"/>
      <c r="H4" s="237"/>
      <c r="I4" s="240" t="s">
        <v>394</v>
      </c>
      <c r="J4" s="241"/>
      <c r="K4" s="39"/>
      <c r="L4" s="37"/>
      <c r="M4" s="37"/>
      <c r="N4" s="37"/>
    </row>
    <row r="5" spans="1:14" ht="27" customHeight="1" x14ac:dyDescent="0.4">
      <c r="A5" s="262" t="s">
        <v>395</v>
      </c>
      <c r="B5" s="263"/>
      <c r="C5" s="264" t="s">
        <v>1794</v>
      </c>
      <c r="D5" s="265"/>
      <c r="E5" s="266"/>
      <c r="F5" s="40" t="s">
        <v>396</v>
      </c>
      <c r="G5" s="268" t="str">
        <f>HYPERLINK("https://www.kouhoku.ed.jp/minami-nagareyama/")</f>
        <v>https://www.kouhoku.ed.jp/minami-nagareyama/</v>
      </c>
      <c r="H5" s="265"/>
      <c r="I5" s="265"/>
      <c r="J5" s="265"/>
      <c r="K5" s="267"/>
      <c r="L5" s="37"/>
      <c r="M5" s="37"/>
      <c r="N5" s="37"/>
    </row>
    <row r="6" spans="1:14" ht="27" customHeight="1" x14ac:dyDescent="0.4">
      <c r="A6" s="181" t="s">
        <v>398</v>
      </c>
      <c r="B6" s="125"/>
      <c r="C6" s="248" t="s">
        <v>1795</v>
      </c>
      <c r="D6" s="249"/>
      <c r="E6" s="249"/>
      <c r="F6" s="249"/>
      <c r="G6" s="249"/>
      <c r="H6" s="254" t="s">
        <v>399</v>
      </c>
      <c r="I6" s="111" t="s">
        <v>400</v>
      </c>
      <c r="J6" s="256">
        <v>4</v>
      </c>
      <c r="K6" s="257"/>
      <c r="L6" s="41"/>
      <c r="M6" s="41"/>
      <c r="N6" s="41"/>
    </row>
    <row r="7" spans="1:14" ht="27" customHeight="1" x14ac:dyDescent="0.4">
      <c r="A7" s="128"/>
      <c r="B7" s="127"/>
      <c r="C7" s="250"/>
      <c r="D7" s="251"/>
      <c r="E7" s="251"/>
      <c r="F7" s="251"/>
      <c r="G7" s="251"/>
      <c r="H7" s="255"/>
      <c r="I7" s="258" t="s">
        <v>401</v>
      </c>
      <c r="J7" s="260" t="s">
        <v>1796</v>
      </c>
      <c r="K7" s="261"/>
      <c r="L7" s="41"/>
      <c r="M7" s="41"/>
      <c r="N7" s="41"/>
    </row>
    <row r="8" spans="1:14" ht="27" customHeight="1" x14ac:dyDescent="0.4">
      <c r="A8" s="206"/>
      <c r="B8" s="207"/>
      <c r="C8" s="252"/>
      <c r="D8" s="253"/>
      <c r="E8" s="253"/>
      <c r="F8" s="253"/>
      <c r="G8" s="253"/>
      <c r="H8" s="42" t="s">
        <v>519</v>
      </c>
      <c r="I8" s="259"/>
      <c r="J8" s="196">
        <v>11</v>
      </c>
      <c r="K8" s="197"/>
      <c r="L8" s="41"/>
      <c r="M8" s="41"/>
      <c r="N8" s="41"/>
    </row>
    <row r="9" spans="1:14" ht="27" customHeight="1" x14ac:dyDescent="0.4">
      <c r="A9" s="242" t="s">
        <v>404</v>
      </c>
      <c r="B9" s="243"/>
      <c r="C9" s="248"/>
      <c r="D9" s="249"/>
      <c r="E9" s="249"/>
      <c r="F9" s="249"/>
      <c r="G9" s="249"/>
      <c r="H9" s="254" t="s">
        <v>399</v>
      </c>
      <c r="I9" s="111" t="s">
        <v>400</v>
      </c>
      <c r="J9" s="256" t="s">
        <v>405</v>
      </c>
      <c r="K9" s="257"/>
      <c r="L9" s="41"/>
      <c r="M9" s="41"/>
      <c r="N9" s="41"/>
    </row>
    <row r="10" spans="1:14" ht="27" customHeight="1" x14ac:dyDescent="0.4">
      <c r="A10" s="244"/>
      <c r="B10" s="245"/>
      <c r="C10" s="250"/>
      <c r="D10" s="251"/>
      <c r="E10" s="251"/>
      <c r="F10" s="251"/>
      <c r="G10" s="251"/>
      <c r="H10" s="255"/>
      <c r="I10" s="258" t="s">
        <v>401</v>
      </c>
      <c r="J10" s="260" t="s">
        <v>406</v>
      </c>
      <c r="K10" s="261"/>
      <c r="L10" s="41"/>
      <c r="M10" s="41"/>
      <c r="N10" s="41"/>
    </row>
    <row r="11" spans="1:14" ht="27" customHeight="1" x14ac:dyDescent="0.4">
      <c r="A11" s="246"/>
      <c r="B11" s="247"/>
      <c r="C11" s="252"/>
      <c r="D11" s="253"/>
      <c r="E11" s="253"/>
      <c r="F11" s="253"/>
      <c r="G11" s="253"/>
      <c r="H11" s="42"/>
      <c r="I11" s="259"/>
      <c r="J11" s="196" t="s">
        <v>405</v>
      </c>
      <c r="K11" s="197"/>
      <c r="L11" s="41"/>
      <c r="M11" s="41"/>
      <c r="N11" s="41"/>
    </row>
    <row r="12" spans="1:14" ht="27" customHeight="1" x14ac:dyDescent="0.4">
      <c r="A12" s="181" t="s">
        <v>407</v>
      </c>
      <c r="B12" s="125"/>
      <c r="C12" s="208" t="s">
        <v>1797</v>
      </c>
      <c r="D12" s="209"/>
      <c r="E12" s="209"/>
      <c r="F12" s="209"/>
      <c r="G12" s="209"/>
      <c r="H12" s="209"/>
      <c r="I12" s="209"/>
      <c r="J12" s="209"/>
      <c r="K12" s="210"/>
      <c r="L12" s="41"/>
      <c r="M12" s="41"/>
      <c r="N12" s="41"/>
    </row>
    <row r="13" spans="1:14" ht="27" customHeight="1" x14ac:dyDescent="0.4">
      <c r="A13" s="128"/>
      <c r="B13" s="127"/>
      <c r="C13" s="211"/>
      <c r="D13" s="212"/>
      <c r="E13" s="212"/>
      <c r="F13" s="212"/>
      <c r="G13" s="212"/>
      <c r="H13" s="212"/>
      <c r="I13" s="212"/>
      <c r="J13" s="212"/>
      <c r="K13" s="213"/>
      <c r="L13" s="41"/>
      <c r="M13" s="41"/>
      <c r="N13" s="41"/>
    </row>
    <row r="14" spans="1:14" ht="27" customHeight="1" x14ac:dyDescent="0.4">
      <c r="A14" s="128"/>
      <c r="B14" s="127"/>
      <c r="C14" s="211"/>
      <c r="D14" s="212"/>
      <c r="E14" s="212"/>
      <c r="F14" s="212"/>
      <c r="G14" s="212"/>
      <c r="H14" s="212"/>
      <c r="I14" s="212"/>
      <c r="J14" s="212"/>
      <c r="K14" s="213"/>
      <c r="L14" s="41"/>
      <c r="M14" s="41"/>
      <c r="N14" s="41"/>
    </row>
    <row r="15" spans="1:14" ht="27" customHeight="1" x14ac:dyDescent="0.4">
      <c r="A15" s="128"/>
      <c r="B15" s="127"/>
      <c r="C15" s="211"/>
      <c r="D15" s="212"/>
      <c r="E15" s="212"/>
      <c r="F15" s="212"/>
      <c r="G15" s="212"/>
      <c r="H15" s="212"/>
      <c r="I15" s="212"/>
      <c r="J15" s="212"/>
      <c r="K15" s="213"/>
      <c r="L15" s="41"/>
      <c r="M15" s="41"/>
      <c r="N15" s="41"/>
    </row>
    <row r="16" spans="1:14" ht="27" customHeight="1" x14ac:dyDescent="0.4">
      <c r="A16" s="128"/>
      <c r="B16" s="127"/>
      <c r="C16" s="211"/>
      <c r="D16" s="212"/>
      <c r="E16" s="212"/>
      <c r="F16" s="212"/>
      <c r="G16" s="212"/>
      <c r="H16" s="212"/>
      <c r="I16" s="212"/>
      <c r="J16" s="212"/>
      <c r="K16" s="213"/>
      <c r="L16" s="41"/>
      <c r="M16" s="41"/>
      <c r="N16" s="41"/>
    </row>
    <row r="17" spans="1:14" ht="27" customHeight="1" x14ac:dyDescent="0.4">
      <c r="A17" s="128"/>
      <c r="B17" s="127"/>
      <c r="C17" s="211"/>
      <c r="D17" s="212"/>
      <c r="E17" s="212"/>
      <c r="F17" s="212"/>
      <c r="G17" s="212"/>
      <c r="H17" s="212"/>
      <c r="I17" s="212"/>
      <c r="J17" s="212"/>
      <c r="K17" s="213"/>
      <c r="L17" s="41"/>
      <c r="M17" s="41"/>
      <c r="N17" s="41"/>
    </row>
    <row r="18" spans="1:14" ht="27" customHeight="1" x14ac:dyDescent="0.4">
      <c r="A18" s="128"/>
      <c r="B18" s="127"/>
      <c r="C18" s="211"/>
      <c r="D18" s="212"/>
      <c r="E18" s="212"/>
      <c r="F18" s="212"/>
      <c r="G18" s="212"/>
      <c r="H18" s="212"/>
      <c r="I18" s="212"/>
      <c r="J18" s="212"/>
      <c r="K18" s="213"/>
      <c r="L18" s="41"/>
      <c r="M18" s="41"/>
      <c r="N18" s="41"/>
    </row>
    <row r="19" spans="1:14" ht="27" customHeight="1" x14ac:dyDescent="0.4">
      <c r="A19" s="128"/>
      <c r="B19" s="127"/>
      <c r="C19" s="211"/>
      <c r="D19" s="212"/>
      <c r="E19" s="212"/>
      <c r="F19" s="212"/>
      <c r="G19" s="212"/>
      <c r="H19" s="212"/>
      <c r="I19" s="212"/>
      <c r="J19" s="212"/>
      <c r="K19" s="213"/>
      <c r="L19" s="41"/>
      <c r="M19" s="41"/>
      <c r="N19" s="41"/>
    </row>
    <row r="20" spans="1:14" ht="27" customHeight="1" x14ac:dyDescent="0.4">
      <c r="A20" s="206"/>
      <c r="B20" s="207"/>
      <c r="C20" s="214"/>
      <c r="D20" s="215"/>
      <c r="E20" s="215"/>
      <c r="F20" s="215"/>
      <c r="G20" s="215"/>
      <c r="H20" s="215"/>
      <c r="I20" s="215"/>
      <c r="J20" s="215"/>
      <c r="K20" s="216"/>
      <c r="L20" s="41"/>
      <c r="M20" s="41"/>
      <c r="N20" s="41"/>
    </row>
    <row r="21" spans="1:14" ht="27" customHeight="1" x14ac:dyDescent="0.4">
      <c r="A21" s="181" t="s">
        <v>409</v>
      </c>
      <c r="B21" s="125"/>
      <c r="C21" s="200" t="s">
        <v>410</v>
      </c>
      <c r="D21" s="201"/>
      <c r="E21" s="200" t="s">
        <v>411</v>
      </c>
      <c r="F21" s="201"/>
      <c r="G21" s="200" t="s">
        <v>412</v>
      </c>
      <c r="H21" s="217"/>
      <c r="I21" s="218" t="s">
        <v>413</v>
      </c>
      <c r="J21" s="219"/>
      <c r="K21" s="220"/>
      <c r="L21" s="41"/>
      <c r="M21" s="41"/>
      <c r="N21" s="41"/>
    </row>
    <row r="22" spans="1:14" ht="27" customHeight="1" x14ac:dyDescent="0.4">
      <c r="A22" s="128"/>
      <c r="B22" s="127"/>
      <c r="C22" s="202" t="s">
        <v>414</v>
      </c>
      <c r="D22" s="203"/>
      <c r="E22" s="202" t="s">
        <v>415</v>
      </c>
      <c r="F22" s="203"/>
      <c r="G22" s="221"/>
      <c r="H22" s="222"/>
      <c r="I22" s="43" t="s">
        <v>416</v>
      </c>
      <c r="J22" s="198" t="s">
        <v>1798</v>
      </c>
      <c r="K22" s="199"/>
      <c r="L22" s="41"/>
      <c r="M22" s="41"/>
      <c r="N22" s="41"/>
    </row>
    <row r="23" spans="1:14" ht="27" customHeight="1" x14ac:dyDescent="0.4">
      <c r="A23" s="128"/>
      <c r="B23" s="127"/>
      <c r="C23" s="200" t="s">
        <v>417</v>
      </c>
      <c r="D23" s="201"/>
      <c r="E23" s="200" t="s">
        <v>418</v>
      </c>
      <c r="F23" s="201"/>
      <c r="G23" s="223"/>
      <c r="H23" s="224"/>
      <c r="I23" s="43" t="s">
        <v>419</v>
      </c>
      <c r="J23" s="198" t="s">
        <v>1799</v>
      </c>
      <c r="K23" s="199"/>
      <c r="L23" s="41"/>
      <c r="M23" s="41"/>
      <c r="N23" s="41"/>
    </row>
    <row r="24" spans="1:14" ht="27" customHeight="1" x14ac:dyDescent="0.4">
      <c r="A24" s="206"/>
      <c r="B24" s="207"/>
      <c r="C24" s="202" t="s">
        <v>420</v>
      </c>
      <c r="D24" s="203"/>
      <c r="E24" s="202" t="s">
        <v>705</v>
      </c>
      <c r="F24" s="203"/>
      <c r="G24" s="225"/>
      <c r="H24" s="226"/>
      <c r="I24" s="44" t="s">
        <v>421</v>
      </c>
      <c r="J24" s="204" t="s">
        <v>1800</v>
      </c>
      <c r="K24" s="205"/>
      <c r="L24" s="41"/>
      <c r="M24" s="41"/>
      <c r="N24" s="41"/>
    </row>
    <row r="25" spans="1:14" ht="27" customHeight="1" x14ac:dyDescent="0.4">
      <c r="A25" s="181" t="s">
        <v>422</v>
      </c>
      <c r="B25" s="125"/>
      <c r="C25" s="45" t="s">
        <v>423</v>
      </c>
      <c r="D25" s="45" t="s">
        <v>424</v>
      </c>
      <c r="E25" s="45" t="s">
        <v>425</v>
      </c>
      <c r="F25" s="45" t="s">
        <v>426</v>
      </c>
      <c r="G25" s="45" t="s">
        <v>427</v>
      </c>
      <c r="H25" s="45" t="s">
        <v>428</v>
      </c>
      <c r="I25" s="182" t="s">
        <v>429</v>
      </c>
      <c r="J25" s="183"/>
      <c r="K25" s="46" t="s">
        <v>430</v>
      </c>
      <c r="L25" s="47"/>
      <c r="M25" s="47"/>
      <c r="N25" s="47"/>
    </row>
    <row r="26" spans="1:14" ht="27" customHeight="1" x14ac:dyDescent="0.4">
      <c r="A26" s="48"/>
      <c r="B26" s="49" t="s">
        <v>431</v>
      </c>
      <c r="C26" s="50">
        <v>9</v>
      </c>
      <c r="D26" s="50">
        <v>18</v>
      </c>
      <c r="E26" s="50">
        <v>18</v>
      </c>
      <c r="F26" s="50">
        <v>27</v>
      </c>
      <c r="G26" s="50">
        <v>27</v>
      </c>
      <c r="H26" s="50">
        <v>27</v>
      </c>
      <c r="I26" s="184">
        <f>SUM(C26:H26)</f>
        <v>126</v>
      </c>
      <c r="J26" s="185"/>
      <c r="K26" s="51" t="s">
        <v>1339</v>
      </c>
      <c r="L26" s="47"/>
      <c r="M26" s="47"/>
      <c r="N26" s="47"/>
    </row>
    <row r="27" spans="1:14" ht="27" customHeight="1" x14ac:dyDescent="0.4">
      <c r="A27" s="52"/>
      <c r="B27" s="53" t="s">
        <v>432</v>
      </c>
      <c r="C27" s="42"/>
      <c r="D27" s="42"/>
      <c r="E27" s="42"/>
      <c r="F27" s="42"/>
      <c r="G27" s="42"/>
      <c r="H27" s="42"/>
      <c r="I27" s="186">
        <f>SUM(C27:H27)</f>
        <v>0</v>
      </c>
      <c r="J27" s="187"/>
      <c r="K27" s="54"/>
      <c r="L27" s="47"/>
      <c r="M27" s="47"/>
      <c r="N27" s="47"/>
    </row>
    <row r="28" spans="1:14" ht="27" customHeight="1" x14ac:dyDescent="0.4">
      <c r="A28" s="181" t="s">
        <v>433</v>
      </c>
      <c r="B28" s="125"/>
      <c r="C28" s="45" t="s">
        <v>434</v>
      </c>
      <c r="D28" s="45" t="s">
        <v>435</v>
      </c>
      <c r="E28" s="45" t="s">
        <v>436</v>
      </c>
      <c r="F28" s="45" t="s">
        <v>437</v>
      </c>
      <c r="G28" s="45" t="s">
        <v>438</v>
      </c>
      <c r="H28" s="45" t="s">
        <v>439</v>
      </c>
      <c r="I28" s="45" t="s">
        <v>440</v>
      </c>
      <c r="J28" s="45" t="s">
        <v>441</v>
      </c>
      <c r="K28" s="46" t="s">
        <v>442</v>
      </c>
      <c r="L28" s="47"/>
      <c r="M28" s="47"/>
      <c r="N28" s="47"/>
    </row>
    <row r="29" spans="1:14" ht="27" customHeight="1" x14ac:dyDescent="0.4">
      <c r="A29" s="112"/>
      <c r="B29" s="55" t="s">
        <v>443</v>
      </c>
      <c r="C29" s="56">
        <v>1</v>
      </c>
      <c r="D29" s="56">
        <v>1</v>
      </c>
      <c r="E29" s="56">
        <v>13</v>
      </c>
      <c r="F29" s="56"/>
      <c r="G29" s="56">
        <v>3</v>
      </c>
      <c r="H29" s="56"/>
      <c r="I29" s="56"/>
      <c r="J29" s="56"/>
      <c r="K29" s="57"/>
      <c r="L29" s="47"/>
      <c r="M29" s="47"/>
      <c r="N29" s="47"/>
    </row>
    <row r="30" spans="1:14" ht="27" customHeight="1" thickBot="1" x14ac:dyDescent="0.45">
      <c r="A30" s="103"/>
      <c r="B30" s="58" t="s">
        <v>444</v>
      </c>
      <c r="C30" s="59" t="s">
        <v>445</v>
      </c>
      <c r="D30" s="59" t="s">
        <v>445</v>
      </c>
      <c r="E30" s="59">
        <v>3</v>
      </c>
      <c r="F30" s="59"/>
      <c r="G30" s="59"/>
      <c r="H30" s="59"/>
      <c r="I30" s="59">
        <v>4</v>
      </c>
      <c r="J30" s="59">
        <v>1</v>
      </c>
      <c r="K30" s="60">
        <v>3</v>
      </c>
      <c r="L30" s="47"/>
      <c r="M30" s="47"/>
      <c r="N30" s="47"/>
    </row>
    <row r="31" spans="1:14" ht="20.25" customHeight="1" x14ac:dyDescent="0.4">
      <c r="A31" s="126" t="s">
        <v>446</v>
      </c>
      <c r="B31" s="146"/>
      <c r="C31" s="190" t="s">
        <v>447</v>
      </c>
      <c r="D31" s="191"/>
      <c r="E31" s="192"/>
      <c r="F31" s="190" t="s">
        <v>448</v>
      </c>
      <c r="G31" s="191"/>
      <c r="H31" s="192"/>
      <c r="I31" s="193" t="s">
        <v>449</v>
      </c>
      <c r="J31" s="194"/>
      <c r="K31" s="195"/>
    </row>
    <row r="32" spans="1:14" ht="20.25" customHeight="1" x14ac:dyDescent="0.4">
      <c r="A32" s="126"/>
      <c r="B32" s="146"/>
      <c r="C32" s="161" t="s">
        <v>1801</v>
      </c>
      <c r="D32" s="162"/>
      <c r="E32" s="163"/>
      <c r="F32" s="161" t="s">
        <v>1802</v>
      </c>
      <c r="G32" s="162"/>
      <c r="H32" s="163"/>
      <c r="I32" s="161" t="s">
        <v>1803</v>
      </c>
      <c r="J32" s="162"/>
      <c r="K32" s="167"/>
    </row>
    <row r="33" spans="1:11" ht="20.25" customHeight="1" x14ac:dyDescent="0.4">
      <c r="A33" s="126"/>
      <c r="B33" s="146"/>
      <c r="C33" s="164"/>
      <c r="D33" s="165"/>
      <c r="E33" s="166"/>
      <c r="F33" s="164"/>
      <c r="G33" s="165"/>
      <c r="H33" s="166"/>
      <c r="I33" s="164"/>
      <c r="J33" s="165"/>
      <c r="K33" s="168"/>
    </row>
    <row r="34" spans="1:11" ht="20.25" customHeight="1" x14ac:dyDescent="0.4">
      <c r="A34" s="126"/>
      <c r="B34" s="146"/>
      <c r="C34" s="164"/>
      <c r="D34" s="165"/>
      <c r="E34" s="166"/>
      <c r="F34" s="164"/>
      <c r="G34" s="165"/>
      <c r="H34" s="166"/>
      <c r="I34" s="164"/>
      <c r="J34" s="165"/>
      <c r="K34" s="168"/>
    </row>
    <row r="35" spans="1:11" ht="20.25" customHeight="1" x14ac:dyDescent="0.4">
      <c r="A35" s="126"/>
      <c r="B35" s="146"/>
      <c r="C35" s="164"/>
      <c r="D35" s="165"/>
      <c r="E35" s="166"/>
      <c r="F35" s="164"/>
      <c r="G35" s="165"/>
      <c r="H35" s="166"/>
      <c r="I35" s="164"/>
      <c r="J35" s="165"/>
      <c r="K35" s="168"/>
    </row>
    <row r="36" spans="1:11" ht="20.25" customHeight="1" x14ac:dyDescent="0.4">
      <c r="A36" s="126"/>
      <c r="B36" s="146"/>
      <c r="C36" s="164"/>
      <c r="D36" s="165"/>
      <c r="E36" s="166"/>
      <c r="F36" s="164"/>
      <c r="G36" s="165"/>
      <c r="H36" s="166"/>
      <c r="I36" s="164"/>
      <c r="J36" s="165"/>
      <c r="K36" s="168"/>
    </row>
    <row r="37" spans="1:11" ht="20.25" customHeight="1" x14ac:dyDescent="0.4">
      <c r="A37" s="126"/>
      <c r="B37" s="146"/>
      <c r="C37" s="164"/>
      <c r="D37" s="165"/>
      <c r="E37" s="166"/>
      <c r="F37" s="164"/>
      <c r="G37" s="165"/>
      <c r="H37" s="166"/>
      <c r="I37" s="164"/>
      <c r="J37" s="165"/>
      <c r="K37" s="168"/>
    </row>
    <row r="38" spans="1:11" ht="20.25" customHeight="1" x14ac:dyDescent="0.4">
      <c r="A38" s="126"/>
      <c r="B38" s="146"/>
      <c r="C38" s="169" t="s">
        <v>453</v>
      </c>
      <c r="D38" s="170"/>
      <c r="E38" s="171"/>
      <c r="F38" s="169" t="s">
        <v>454</v>
      </c>
      <c r="G38" s="170"/>
      <c r="H38" s="171"/>
      <c r="I38" s="169" t="s">
        <v>442</v>
      </c>
      <c r="J38" s="170"/>
      <c r="K38" s="172"/>
    </row>
    <row r="39" spans="1:11" ht="20.25" customHeight="1" x14ac:dyDescent="0.4">
      <c r="A39" s="126"/>
      <c r="B39" s="146"/>
      <c r="C39" s="173" t="s">
        <v>1804</v>
      </c>
      <c r="D39" s="174"/>
      <c r="E39" s="175"/>
      <c r="F39" s="173" t="s">
        <v>1805</v>
      </c>
      <c r="G39" s="174"/>
      <c r="H39" s="175"/>
      <c r="I39" s="173" t="s">
        <v>1806</v>
      </c>
      <c r="J39" s="174"/>
      <c r="K39" s="179"/>
    </row>
    <row r="40" spans="1:11" ht="20.25" customHeight="1" x14ac:dyDescent="0.4">
      <c r="A40" s="126"/>
      <c r="B40" s="146"/>
      <c r="C40" s="173"/>
      <c r="D40" s="174"/>
      <c r="E40" s="175"/>
      <c r="F40" s="173"/>
      <c r="G40" s="174"/>
      <c r="H40" s="175"/>
      <c r="I40" s="173"/>
      <c r="J40" s="174"/>
      <c r="K40" s="179"/>
    </row>
    <row r="41" spans="1:11" ht="20.25" customHeight="1" x14ac:dyDescent="0.4">
      <c r="A41" s="126"/>
      <c r="B41" s="146"/>
      <c r="C41" s="173"/>
      <c r="D41" s="174"/>
      <c r="E41" s="175"/>
      <c r="F41" s="173"/>
      <c r="G41" s="174"/>
      <c r="H41" s="175"/>
      <c r="I41" s="173"/>
      <c r="J41" s="174"/>
      <c r="K41" s="179"/>
    </row>
    <row r="42" spans="1:11" ht="20.25" customHeight="1" x14ac:dyDescent="0.4">
      <c r="A42" s="126"/>
      <c r="B42" s="146"/>
      <c r="C42" s="173"/>
      <c r="D42" s="174"/>
      <c r="E42" s="175"/>
      <c r="F42" s="173"/>
      <c r="G42" s="174"/>
      <c r="H42" s="175"/>
      <c r="I42" s="173"/>
      <c r="J42" s="174"/>
      <c r="K42" s="179"/>
    </row>
    <row r="43" spans="1:11" ht="20.25" customHeight="1" x14ac:dyDescent="0.4">
      <c r="A43" s="126"/>
      <c r="B43" s="146"/>
      <c r="C43" s="173"/>
      <c r="D43" s="174"/>
      <c r="E43" s="175"/>
      <c r="F43" s="173"/>
      <c r="G43" s="174"/>
      <c r="H43" s="175"/>
      <c r="I43" s="173"/>
      <c r="J43" s="174"/>
      <c r="K43" s="179"/>
    </row>
    <row r="44" spans="1:11" ht="20.25" customHeight="1" x14ac:dyDescent="0.4">
      <c r="A44" s="188"/>
      <c r="B44" s="189"/>
      <c r="C44" s="176"/>
      <c r="D44" s="177"/>
      <c r="E44" s="178"/>
      <c r="F44" s="176"/>
      <c r="G44" s="177"/>
      <c r="H44" s="178"/>
      <c r="I44" s="176"/>
      <c r="J44" s="177"/>
      <c r="K44" s="180"/>
    </row>
    <row r="45" spans="1:11" ht="20.25" customHeight="1" x14ac:dyDescent="0.4">
      <c r="A45" s="124" t="s">
        <v>458</v>
      </c>
      <c r="B45" s="145"/>
      <c r="C45" s="147" t="s">
        <v>459</v>
      </c>
      <c r="D45" s="148"/>
      <c r="E45" s="149" t="s">
        <v>460</v>
      </c>
      <c r="F45" s="149"/>
      <c r="G45" s="61" t="s">
        <v>461</v>
      </c>
      <c r="H45" s="61" t="s">
        <v>462</v>
      </c>
      <c r="I45" s="61" t="s">
        <v>95</v>
      </c>
      <c r="J45" s="150" t="s">
        <v>463</v>
      </c>
      <c r="K45" s="151"/>
    </row>
    <row r="46" spans="1:11" ht="20.25" customHeight="1" x14ac:dyDescent="0.4">
      <c r="A46" s="126"/>
      <c r="B46" s="146"/>
      <c r="C46" s="157" t="s">
        <v>464</v>
      </c>
      <c r="D46" s="158"/>
      <c r="E46" s="159" t="s">
        <v>465</v>
      </c>
      <c r="F46" s="159"/>
      <c r="G46" s="104" t="s">
        <v>466</v>
      </c>
      <c r="H46" s="62" t="s">
        <v>1807</v>
      </c>
      <c r="I46" s="104" t="s">
        <v>468</v>
      </c>
      <c r="J46" s="139" t="s">
        <v>544</v>
      </c>
      <c r="K46" s="140"/>
    </row>
    <row r="47" spans="1:11" ht="20.25" customHeight="1" x14ac:dyDescent="0.4">
      <c r="A47" s="126"/>
      <c r="B47" s="146"/>
      <c r="C47" s="157" t="s">
        <v>470</v>
      </c>
      <c r="D47" s="158"/>
      <c r="E47" s="138" t="s">
        <v>471</v>
      </c>
      <c r="F47" s="138"/>
      <c r="G47" s="104" t="s">
        <v>472</v>
      </c>
      <c r="H47" s="62" t="s">
        <v>1808</v>
      </c>
      <c r="I47" s="104" t="s">
        <v>1451</v>
      </c>
      <c r="J47" s="139" t="s">
        <v>544</v>
      </c>
      <c r="K47" s="140"/>
    </row>
    <row r="48" spans="1:11" ht="20.25" customHeight="1" x14ac:dyDescent="0.4">
      <c r="A48" s="126"/>
      <c r="B48" s="146"/>
      <c r="C48" s="157" t="s">
        <v>476</v>
      </c>
      <c r="D48" s="158"/>
      <c r="E48" s="138" t="s">
        <v>695</v>
      </c>
      <c r="F48" s="138"/>
      <c r="G48" s="104" t="s">
        <v>870</v>
      </c>
      <c r="H48" s="62" t="s">
        <v>1809</v>
      </c>
      <c r="I48" s="104" t="s">
        <v>1810</v>
      </c>
      <c r="J48" s="139" t="s">
        <v>544</v>
      </c>
      <c r="K48" s="140"/>
    </row>
    <row r="49" spans="1:14" ht="20.25" customHeight="1" x14ac:dyDescent="0.4">
      <c r="A49" s="126"/>
      <c r="B49" s="146"/>
      <c r="C49" s="157" t="s">
        <v>477</v>
      </c>
      <c r="D49" s="158"/>
      <c r="E49" s="138" t="s">
        <v>478</v>
      </c>
      <c r="F49" s="138"/>
      <c r="G49" s="104" t="s">
        <v>479</v>
      </c>
      <c r="H49" s="62" t="s">
        <v>480</v>
      </c>
      <c r="I49" s="104"/>
      <c r="J49" s="139"/>
      <c r="K49" s="140"/>
      <c r="L49" s="63"/>
      <c r="M49" s="63"/>
      <c r="N49" s="63"/>
    </row>
    <row r="50" spans="1:14" ht="20.25" customHeight="1" x14ac:dyDescent="0.4">
      <c r="A50" s="126"/>
      <c r="B50" s="146"/>
      <c r="C50" s="157" t="s">
        <v>481</v>
      </c>
      <c r="D50" s="158"/>
      <c r="E50" s="160" t="s">
        <v>1811</v>
      </c>
      <c r="F50" s="160"/>
      <c r="G50" s="104" t="s">
        <v>466</v>
      </c>
      <c r="H50" s="62" t="s">
        <v>1812</v>
      </c>
      <c r="I50" s="104" t="s">
        <v>468</v>
      </c>
      <c r="J50" s="139" t="s">
        <v>544</v>
      </c>
      <c r="K50" s="140"/>
      <c r="L50" s="63"/>
    </row>
    <row r="51" spans="1:14" ht="20.25" customHeight="1" x14ac:dyDescent="0.4">
      <c r="A51" s="126"/>
      <c r="B51" s="146"/>
      <c r="C51" s="157" t="s">
        <v>482</v>
      </c>
      <c r="D51" s="158"/>
      <c r="E51" s="160" t="s">
        <v>1813</v>
      </c>
      <c r="F51" s="160"/>
      <c r="G51" s="104" t="s">
        <v>820</v>
      </c>
      <c r="H51" s="62" t="s">
        <v>1814</v>
      </c>
      <c r="I51" s="104" t="s">
        <v>1815</v>
      </c>
      <c r="J51" s="139" t="s">
        <v>544</v>
      </c>
      <c r="K51" s="140"/>
      <c r="L51" s="63"/>
    </row>
    <row r="52" spans="1:14" ht="12" customHeight="1" x14ac:dyDescent="0.4">
      <c r="A52" s="102"/>
      <c r="B52" s="119" t="s">
        <v>483</v>
      </c>
      <c r="C52" s="121" t="s">
        <v>484</v>
      </c>
      <c r="D52" s="122"/>
      <c r="E52" s="122"/>
      <c r="F52" s="122"/>
      <c r="G52" s="122"/>
      <c r="H52" s="122"/>
      <c r="I52" s="122"/>
      <c r="J52" s="122"/>
      <c r="K52" s="123"/>
      <c r="L52" s="63"/>
    </row>
    <row r="53" spans="1:14" ht="12" customHeight="1" x14ac:dyDescent="0.4">
      <c r="A53" s="64"/>
      <c r="B53" s="141"/>
      <c r="C53" s="142" t="s">
        <v>485</v>
      </c>
      <c r="D53" s="143"/>
      <c r="E53" s="143"/>
      <c r="F53" s="143"/>
      <c r="G53" s="143"/>
      <c r="H53" s="143"/>
      <c r="I53" s="143"/>
      <c r="J53" s="143"/>
      <c r="K53" s="144"/>
      <c r="L53" s="63"/>
      <c r="M53" s="63"/>
      <c r="N53" s="63"/>
    </row>
    <row r="54" spans="1:14" ht="20.25" customHeight="1" x14ac:dyDescent="0.4">
      <c r="A54" s="124" t="s">
        <v>486</v>
      </c>
      <c r="B54" s="145"/>
      <c r="C54" s="147" t="s">
        <v>487</v>
      </c>
      <c r="D54" s="148"/>
      <c r="E54" s="149" t="s">
        <v>460</v>
      </c>
      <c r="F54" s="149"/>
      <c r="G54" s="61" t="s">
        <v>488</v>
      </c>
      <c r="H54" s="61" t="s">
        <v>468</v>
      </c>
      <c r="I54" s="65" t="s">
        <v>489</v>
      </c>
      <c r="J54" s="150" t="s">
        <v>95</v>
      </c>
      <c r="K54" s="151"/>
    </row>
    <row r="55" spans="1:14" ht="20.25" customHeight="1" x14ac:dyDescent="0.4">
      <c r="A55" s="126"/>
      <c r="B55" s="146"/>
      <c r="C55" s="152" t="s">
        <v>1816</v>
      </c>
      <c r="D55" s="153"/>
      <c r="E55" s="154" t="s">
        <v>465</v>
      </c>
      <c r="F55" s="154"/>
      <c r="G55" s="106" t="s">
        <v>1375</v>
      </c>
      <c r="H55" s="66" t="s">
        <v>397</v>
      </c>
      <c r="I55" s="66" t="s">
        <v>397</v>
      </c>
      <c r="J55" s="155" t="s">
        <v>492</v>
      </c>
      <c r="K55" s="156"/>
    </row>
    <row r="56" spans="1:14" ht="20.25" customHeight="1" x14ac:dyDescent="0.4">
      <c r="A56" s="126"/>
      <c r="B56" s="146"/>
      <c r="C56" s="136" t="s">
        <v>1817</v>
      </c>
      <c r="D56" s="137"/>
      <c r="E56" s="138" t="s">
        <v>465</v>
      </c>
      <c r="F56" s="138"/>
      <c r="G56" s="104" t="s">
        <v>1375</v>
      </c>
      <c r="H56" s="67" t="s">
        <v>397</v>
      </c>
      <c r="I56" s="67" t="s">
        <v>397</v>
      </c>
      <c r="J56" s="139" t="s">
        <v>492</v>
      </c>
      <c r="K56" s="140"/>
    </row>
    <row r="57" spans="1:14" ht="20.25" customHeight="1" x14ac:dyDescent="0.4">
      <c r="A57" s="126"/>
      <c r="B57" s="146"/>
      <c r="C57" s="136" t="s">
        <v>1818</v>
      </c>
      <c r="D57" s="137"/>
      <c r="E57" s="138" t="s">
        <v>465</v>
      </c>
      <c r="F57" s="138"/>
      <c r="G57" s="104" t="s">
        <v>1375</v>
      </c>
      <c r="H57" s="67" t="s">
        <v>1029</v>
      </c>
      <c r="I57" s="67" t="s">
        <v>1738</v>
      </c>
      <c r="J57" s="139" t="s">
        <v>849</v>
      </c>
      <c r="K57" s="140"/>
    </row>
    <row r="58" spans="1:14" ht="11.25" customHeight="1" x14ac:dyDescent="0.4">
      <c r="A58" s="68"/>
      <c r="B58" s="119" t="s">
        <v>483</v>
      </c>
      <c r="C58" s="121" t="s">
        <v>493</v>
      </c>
      <c r="D58" s="122"/>
      <c r="E58" s="122"/>
      <c r="F58" s="122"/>
      <c r="G58" s="122"/>
      <c r="H58" s="122"/>
      <c r="I58" s="122"/>
      <c r="J58" s="122"/>
      <c r="K58" s="123"/>
      <c r="L58" s="63"/>
      <c r="M58" s="63"/>
      <c r="N58" s="63"/>
    </row>
    <row r="59" spans="1:14" ht="11.25" customHeight="1" x14ac:dyDescent="0.4">
      <c r="A59" s="68"/>
      <c r="B59" s="120"/>
      <c r="C59" s="121" t="s">
        <v>494</v>
      </c>
      <c r="D59" s="122"/>
      <c r="E59" s="122"/>
      <c r="F59" s="122"/>
      <c r="G59" s="122"/>
      <c r="H59" s="122"/>
      <c r="I59" s="122"/>
      <c r="J59" s="122"/>
      <c r="K59" s="123"/>
      <c r="L59" s="63"/>
      <c r="M59" s="63"/>
      <c r="N59" s="63"/>
    </row>
    <row r="60" spans="1:14" ht="20.25" customHeight="1" x14ac:dyDescent="0.4">
      <c r="A60" s="124" t="s">
        <v>495</v>
      </c>
      <c r="B60" s="125"/>
      <c r="C60" s="131" t="s">
        <v>1819</v>
      </c>
      <c r="D60" s="132"/>
      <c r="E60" s="132"/>
      <c r="F60" s="132"/>
      <c r="G60" s="132"/>
      <c r="H60" s="132"/>
      <c r="I60" s="132"/>
      <c r="J60" s="132"/>
      <c r="K60" s="133"/>
    </row>
    <row r="61" spans="1:14" ht="20.25" customHeight="1" x14ac:dyDescent="0.4">
      <c r="A61" s="126"/>
      <c r="B61" s="127"/>
      <c r="C61" s="131"/>
      <c r="D61" s="132"/>
      <c r="E61" s="132"/>
      <c r="F61" s="132"/>
      <c r="G61" s="132"/>
      <c r="H61" s="132"/>
      <c r="I61" s="132"/>
      <c r="J61" s="132"/>
      <c r="K61" s="133"/>
    </row>
    <row r="62" spans="1:14" ht="20.25" customHeight="1" x14ac:dyDescent="0.4">
      <c r="A62" s="126"/>
      <c r="B62" s="127"/>
      <c r="C62" s="131"/>
      <c r="D62" s="132"/>
      <c r="E62" s="132"/>
      <c r="F62" s="132"/>
      <c r="G62" s="132"/>
      <c r="H62" s="132"/>
      <c r="I62" s="132"/>
      <c r="J62" s="132"/>
      <c r="K62" s="133"/>
    </row>
    <row r="63" spans="1:14" ht="20.25" customHeight="1" x14ac:dyDescent="0.4">
      <c r="A63" s="128"/>
      <c r="B63" s="127"/>
      <c r="C63" s="132"/>
      <c r="D63" s="132"/>
      <c r="E63" s="132"/>
      <c r="F63" s="132"/>
      <c r="G63" s="132"/>
      <c r="H63" s="132"/>
      <c r="I63" s="132"/>
      <c r="J63" s="132"/>
      <c r="K63" s="133"/>
    </row>
    <row r="64" spans="1:14" ht="20.25" customHeight="1" thickBot="1" x14ac:dyDescent="0.45">
      <c r="A64" s="129"/>
      <c r="B64" s="130"/>
      <c r="C64" s="134"/>
      <c r="D64" s="134"/>
      <c r="E64" s="134"/>
      <c r="F64" s="134"/>
      <c r="G64" s="134"/>
      <c r="H64" s="134"/>
      <c r="I64" s="134"/>
      <c r="J64" s="134"/>
      <c r="K64" s="135"/>
    </row>
    <row r="65" spans="1:11" ht="3.75" customHeight="1" x14ac:dyDescent="0.4">
      <c r="A65" s="69"/>
      <c r="B65" s="70"/>
      <c r="C65" s="70"/>
      <c r="D65" s="70"/>
      <c r="E65" s="70"/>
      <c r="F65" s="70"/>
      <c r="G65" s="70"/>
      <c r="H65" s="70"/>
      <c r="I65" s="70"/>
      <c r="J65" s="70"/>
      <c r="K65" s="71"/>
    </row>
    <row r="66" spans="1:11" ht="10.5" customHeight="1" x14ac:dyDescent="0.4">
      <c r="A66" s="69" t="s">
        <v>497</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105</vt:i4>
      </vt:variant>
      <vt:variant>
        <vt:lpstr>名前付き一覧</vt:lpstr>
      </vt:variant>
      <vt:variant>
        <vt:i4>208</vt:i4>
      </vt:variant>
    </vt:vector>
  </HeadingPairs>
  <TitlesOfParts>
    <vt:vector size="313" baseType="lpstr">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'16'!Print_Area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'344'!Print_Area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'386'!Print_Area</vt:lpstr>
      <vt:lpstr>'387'!Print_Area</vt:lpstr>
      <vt:lpstr>'388'!Print_Area</vt:lpstr>
      <vt:lpstr>'389'!Print_Area</vt:lpstr>
      <vt:lpstr>'390'!Print_Area</vt:lpstr>
      <vt:lpstr>'391'!Print_Area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'344'!Print_Titles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'386'!Print_Titles</vt:lpstr>
      <vt:lpstr>'387'!Print_Titles</vt:lpstr>
      <vt:lpstr>'388'!Print_Titles</vt:lpstr>
      <vt:lpstr>'389'!Print_Titles</vt:lpstr>
      <vt:lpstr>'390'!Print_Titles</vt:lpstr>
      <vt:lpstr>'391'!Print_Titles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中里 友希</dc:creator>
  <cp:lastModifiedBy>鶴田 耕基</cp:lastModifiedBy>
  <cp:lastPrinted>2025-02-26T00:29:55Z</cp:lastPrinted>
  <dcterms:created xsi:type="dcterms:W3CDTF">2021-10-04T05:34:50Z</dcterms:created>
  <dcterms:modified xsi:type="dcterms:W3CDTF">2025-08-06T06:50:49Z</dcterms:modified>
</cp:coreProperties>
</file>